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360" windowHeight="3570" activeTab="1"/>
  </bookViews>
  <sheets>
    <sheet name="zbirno" sheetId="1" r:id="rId1"/>
    <sheet name="Upravno vijeće" sheetId="7" r:id="rId2"/>
    <sheet name="43, 31" sheetId="2" r:id="rId3"/>
    <sheet name="51" sheetId="3" r:id="rId4"/>
    <sheet name="52" sheetId="4" r:id="rId5"/>
    <sheet name="61" sheetId="5" r:id="rId6"/>
  </sheets>
  <calcPr calcId="145621"/>
</workbook>
</file>

<file path=xl/calcChain.xml><?xml version="1.0" encoding="utf-8"?>
<calcChain xmlns="http://schemas.openxmlformats.org/spreadsheetml/2006/main">
  <c r="E8" i="7" l="1"/>
  <c r="L29" i="7"/>
  <c r="K29" i="7"/>
  <c r="J29" i="7"/>
  <c r="L74" i="7"/>
  <c r="K74" i="7"/>
  <c r="K65" i="7"/>
  <c r="L65" i="7"/>
  <c r="E10" i="7"/>
  <c r="Q65" i="7"/>
  <c r="Q29" i="7"/>
  <c r="O29" i="7"/>
  <c r="N29" i="7"/>
  <c r="J65" i="7"/>
  <c r="J74" i="7"/>
  <c r="U19" i="1"/>
  <c r="U65" i="1" s="1"/>
  <c r="U245" i="1"/>
  <c r="U77" i="1"/>
  <c r="U68" i="1"/>
  <c r="G30" i="3"/>
  <c r="P220" i="1"/>
  <c r="P218" i="1"/>
  <c r="P130" i="1"/>
  <c r="K65" i="1"/>
  <c r="D29" i="7"/>
  <c r="E29" i="7" s="1"/>
  <c r="F29" i="7" s="1"/>
  <c r="P235" i="1"/>
  <c r="P245" i="1" s="1"/>
  <c r="O235" i="1"/>
  <c r="P221" i="1"/>
  <c r="D30" i="3"/>
  <c r="W68" i="1"/>
  <c r="V68" i="1"/>
  <c r="X30" i="3"/>
  <c r="X8" i="3"/>
  <c r="W8" i="3"/>
  <c r="W30" i="3"/>
  <c r="R30" i="3"/>
  <c r="R8" i="3"/>
  <c r="Q30" i="3"/>
  <c r="Q8" i="3"/>
  <c r="K30" i="3"/>
  <c r="L30" i="3"/>
  <c r="L8" i="3"/>
  <c r="K8" i="3"/>
  <c r="W94" i="1"/>
  <c r="X94" i="1"/>
  <c r="W19" i="1"/>
  <c r="W65" i="1" s="1"/>
  <c r="U8" i="3"/>
  <c r="V196" i="1"/>
  <c r="V192" i="1"/>
  <c r="V166" i="1"/>
  <c r="V146" i="1"/>
  <c r="V235" i="1"/>
  <c r="V245" i="1" s="1"/>
  <c r="V214" i="1"/>
  <c r="V94" i="1"/>
  <c r="V103" i="1"/>
  <c r="V220" i="1" s="1"/>
  <c r="V19" i="1"/>
  <c r="V65" i="1" s="1"/>
  <c r="U214" i="1"/>
  <c r="U103" i="1"/>
  <c r="S8" i="3"/>
  <c r="M8" i="3"/>
  <c r="S30" i="3"/>
  <c r="M30" i="3"/>
  <c r="F6" i="7" l="1"/>
  <c r="F8" i="7" s="1"/>
  <c r="G6" i="7"/>
  <c r="F7" i="7"/>
  <c r="F10" i="7" s="1"/>
  <c r="G7" i="7"/>
  <c r="G8" i="7" s="1"/>
  <c r="G10" i="7" s="1"/>
  <c r="AE235" i="1"/>
  <c r="D8" i="7" l="1"/>
  <c r="D10" i="7" s="1"/>
  <c r="M74" i="7"/>
  <c r="R74" i="7"/>
  <c r="P65" i="7"/>
  <c r="R65" i="7"/>
  <c r="AE94" i="1"/>
  <c r="R29" i="7"/>
  <c r="M65" i="7"/>
  <c r="G74" i="7"/>
  <c r="H74" i="7" s="1"/>
  <c r="I74" i="7" s="1"/>
  <c r="G65" i="7"/>
  <c r="H65" i="7" s="1"/>
  <c r="I65" i="7" s="1"/>
  <c r="G29" i="7"/>
  <c r="H29" i="7" s="1"/>
  <c r="I29" i="7" s="1"/>
  <c r="D65" i="7"/>
  <c r="E65" i="7" s="1"/>
  <c r="F65" i="7" s="1"/>
  <c r="F51" i="1"/>
  <c r="F65" i="1" s="1"/>
  <c r="E30" i="3"/>
  <c r="AE192" i="1"/>
  <c r="AE166" i="1"/>
  <c r="AE135" i="1"/>
  <c r="AE121" i="1"/>
  <c r="AE245" i="1"/>
  <c r="AE65" i="1"/>
  <c r="AE220" i="1" l="1"/>
  <c r="K241" i="1"/>
  <c r="K235" i="1"/>
  <c r="K223" i="1"/>
  <c r="K221" i="1"/>
  <c r="K190" i="1"/>
  <c r="K94" i="1"/>
  <c r="K39" i="1"/>
  <c r="K37" i="1"/>
  <c r="K31" i="1"/>
  <c r="K29" i="1"/>
  <c r="F196" i="1"/>
  <c r="F163" i="1"/>
  <c r="F103" i="1"/>
  <c r="F84" i="1"/>
  <c r="F77" i="1"/>
  <c r="F68" i="1"/>
  <c r="K245" i="1" l="1"/>
  <c r="F220" i="1"/>
  <c r="P126" i="1"/>
  <c r="P105" i="1"/>
  <c r="P77" i="1"/>
  <c r="P29" i="7"/>
  <c r="P31" i="1"/>
  <c r="P65" i="1" s="1"/>
  <c r="E8" i="1" l="1"/>
  <c r="E11" i="4"/>
  <c r="Z185" i="1" l="1"/>
  <c r="Z135" i="1"/>
  <c r="Z94" i="1"/>
  <c r="U235" i="1"/>
  <c r="U223" i="1"/>
  <c r="U196" i="1"/>
  <c r="U192" i="1"/>
  <c r="U185" i="1"/>
  <c r="U166" i="1"/>
  <c r="U146" i="1"/>
  <c r="U141" i="1"/>
  <c r="U135" i="1"/>
  <c r="S135" i="1"/>
  <c r="U94" i="1"/>
  <c r="P214" i="1"/>
  <c r="P205" i="1"/>
  <c r="P202" i="1"/>
  <c r="P196" i="1"/>
  <c r="P188" i="1"/>
  <c r="P185" i="1"/>
  <c r="P178" i="1"/>
  <c r="P174" i="1"/>
  <c r="P166" i="1"/>
  <c r="O166" i="1"/>
  <c r="P163" i="1"/>
  <c r="P157" i="1"/>
  <c r="P152" i="1"/>
  <c r="P146" i="1"/>
  <c r="P141" i="1"/>
  <c r="P135" i="1"/>
  <c r="P132" i="1"/>
  <c r="P121" i="1"/>
  <c r="P117" i="1"/>
  <c r="P109" i="1"/>
  <c r="P103" i="1"/>
  <c r="P94" i="1"/>
  <c r="O94" i="1"/>
  <c r="V8" i="3"/>
  <c r="P8" i="3"/>
  <c r="P30" i="3"/>
  <c r="H30" i="3"/>
  <c r="F30" i="3"/>
  <c r="N30" i="3"/>
  <c r="I30" i="3"/>
  <c r="H8" i="3"/>
  <c r="I8" i="3"/>
  <c r="F11" i="4"/>
  <c r="D11" i="4"/>
  <c r="E5" i="4"/>
  <c r="F5" i="4"/>
  <c r="D5" i="4"/>
  <c r="O30" i="3"/>
  <c r="U30" i="3"/>
  <c r="J8" i="3"/>
  <c r="T30" i="3"/>
  <c r="N8" i="3"/>
  <c r="T8" i="3"/>
  <c r="F8" i="3"/>
  <c r="G8" i="3"/>
  <c r="D8" i="3"/>
  <c r="N241" i="1" l="1"/>
  <c r="N245" i="1" s="1"/>
  <c r="N208" i="1"/>
  <c r="N196" i="1"/>
  <c r="O188" i="1"/>
  <c r="N188" i="1"/>
  <c r="N185" i="1"/>
  <c r="N166" i="1"/>
  <c r="N103" i="1"/>
  <c r="N94" i="1"/>
  <c r="N92" i="1"/>
  <c r="N84" i="1"/>
  <c r="AC227" i="1"/>
  <c r="AC223" i="1"/>
  <c r="AC235" i="1"/>
  <c r="AC192" i="1"/>
  <c r="AC185" i="1"/>
  <c r="AC178" i="1"/>
  <c r="AC166" i="1"/>
  <c r="AC157" i="1"/>
  <c r="AC135" i="1"/>
  <c r="AC126" i="1"/>
  <c r="AC121" i="1"/>
  <c r="AC117" i="1"/>
  <c r="AC94" i="1"/>
  <c r="AC43" i="1"/>
  <c r="AC39" i="1"/>
  <c r="X241" i="1"/>
  <c r="X245" i="1" s="1"/>
  <c r="X216" i="1"/>
  <c r="X210" i="1"/>
  <c r="X196" i="1"/>
  <c r="X192" i="1"/>
  <c r="X185" i="1"/>
  <c r="X178" i="1"/>
  <c r="X166" i="1"/>
  <c r="X157" i="1"/>
  <c r="X146" i="1"/>
  <c r="X141" i="1"/>
  <c r="X135" i="1"/>
  <c r="X117" i="1"/>
  <c r="X109" i="1"/>
  <c r="X84" i="1"/>
  <c r="X68" i="1"/>
  <c r="X39" i="1"/>
  <c r="X27" i="1"/>
  <c r="X24" i="1"/>
  <c r="X21" i="1"/>
  <c r="S117" i="1"/>
  <c r="S243" i="1"/>
  <c r="S239" i="1"/>
  <c r="S235" i="1"/>
  <c r="S223" i="1"/>
  <c r="S205" i="1"/>
  <c r="S192" i="1"/>
  <c r="S178" i="1"/>
  <c r="S166" i="1"/>
  <c r="S157" i="1"/>
  <c r="S146" i="1"/>
  <c r="S126" i="1"/>
  <c r="S109" i="1"/>
  <c r="S105" i="1"/>
  <c r="S103" i="1"/>
  <c r="S94" i="1"/>
  <c r="S92" i="1"/>
  <c r="S84" i="1"/>
  <c r="S68" i="1"/>
  <c r="S29" i="1"/>
  <c r="S19" i="1"/>
  <c r="AC65" i="1" l="1"/>
  <c r="X65" i="1"/>
  <c r="S65" i="1"/>
  <c r="S245" i="1"/>
  <c r="AC245" i="1"/>
  <c r="AC220" i="1"/>
  <c r="S220" i="1"/>
  <c r="X220" i="1"/>
  <c r="N77" i="1"/>
  <c r="N68" i="1"/>
  <c r="N31" i="1"/>
  <c r="N65" i="1" s="1"/>
  <c r="D68" i="1"/>
  <c r="D196" i="1"/>
  <c r="D163" i="1"/>
  <c r="D103" i="1"/>
  <c r="D92" i="1"/>
  <c r="D84" i="1"/>
  <c r="D77" i="1"/>
  <c r="D51" i="1"/>
  <c r="D65" i="1" s="1"/>
  <c r="I243" i="1"/>
  <c r="D220" i="1" l="1"/>
  <c r="N220" i="1"/>
  <c r="I241" i="1"/>
  <c r="I235" i="1"/>
  <c r="I230" i="1"/>
  <c r="I223" i="1"/>
  <c r="I221" i="1"/>
  <c r="I245" i="1" l="1"/>
  <c r="I190" i="1"/>
  <c r="I218" i="1"/>
  <c r="I214" i="1"/>
  <c r="I208" i="1"/>
  <c r="I205" i="1"/>
  <c r="I202" i="1"/>
  <c r="I196" i="1"/>
  <c r="I194" i="1"/>
  <c r="I192" i="1"/>
  <c r="I185" i="1"/>
  <c r="I178" i="1"/>
  <c r="I174" i="1"/>
  <c r="I166" i="1"/>
  <c r="I163" i="1"/>
  <c r="I157" i="1"/>
  <c r="I152" i="1"/>
  <c r="I146" i="1"/>
  <c r="I141" i="1"/>
  <c r="I135" i="1" l="1"/>
  <c r="I132" i="1"/>
  <c r="I130" i="1"/>
  <c r="I126" i="1"/>
  <c r="I121" i="1"/>
  <c r="I117" i="1"/>
  <c r="I109" i="1"/>
  <c r="I105" i="1"/>
  <c r="I94" i="1"/>
  <c r="I77" i="1"/>
  <c r="I220" i="1" l="1"/>
  <c r="D9" i="1" s="1"/>
  <c r="I29" i="1"/>
  <c r="I63" i="1"/>
  <c r="I39" i="1"/>
  <c r="I37" i="1"/>
  <c r="I31" i="1"/>
  <c r="I65" i="1" l="1"/>
  <c r="D8" i="1" s="1"/>
  <c r="D10" i="1" s="1"/>
  <c r="D12" i="1" s="1"/>
  <c r="Y210" i="1"/>
  <c r="Y196" i="1"/>
  <c r="Y185" i="1"/>
  <c r="Y166" i="1"/>
  <c r="Y94" i="1"/>
  <c r="Y84" i="1"/>
  <c r="Y68" i="1"/>
  <c r="Y27" i="1"/>
  <c r="Y24" i="1"/>
  <c r="T29" i="1"/>
  <c r="T27" i="1"/>
  <c r="T19" i="1"/>
  <c r="T243" i="1"/>
  <c r="O241" i="1"/>
  <c r="T235" i="1"/>
  <c r="T223" i="1"/>
  <c r="T212" i="1"/>
  <c r="T178" i="1"/>
  <c r="T245" i="1" l="1"/>
  <c r="Y65" i="1"/>
  <c r="T65" i="1"/>
  <c r="Y220" i="1"/>
  <c r="T166" i="1"/>
  <c r="T157" i="1"/>
  <c r="T146" i="1"/>
  <c r="T130" i="1"/>
  <c r="T109" i="1"/>
  <c r="T103" i="1"/>
  <c r="T94" i="1"/>
  <c r="AD43" i="1" l="1"/>
  <c r="AD48" i="1"/>
  <c r="AD235" i="1"/>
  <c r="AD223" i="1"/>
  <c r="AD192" i="1"/>
  <c r="AD166" i="1"/>
  <c r="AD135" i="1"/>
  <c r="AD121" i="1"/>
  <c r="AD117" i="1"/>
  <c r="AD94" i="1"/>
  <c r="E51" i="1"/>
  <c r="E65" i="1" s="1"/>
  <c r="E196" i="1"/>
  <c r="E103" i="1"/>
  <c r="E84" i="1"/>
  <c r="E77" i="1"/>
  <c r="E68" i="1"/>
  <c r="O196" i="1"/>
  <c r="O185" i="1"/>
  <c r="O178" i="1"/>
  <c r="O245" i="1"/>
  <c r="O214" i="1"/>
  <c r="O205" i="1"/>
  <c r="O202" i="1"/>
  <c r="O174" i="1"/>
  <c r="O163" i="1"/>
  <c r="O157" i="1"/>
  <c r="O152" i="1"/>
  <c r="O146" i="1"/>
  <c r="O141" i="1"/>
  <c r="O135" i="1"/>
  <c r="O132" i="1"/>
  <c r="O130" i="1"/>
  <c r="O126" i="1"/>
  <c r="O121" i="1"/>
  <c r="O117" i="1"/>
  <c r="O109" i="1"/>
  <c r="O105" i="1"/>
  <c r="O103" i="1"/>
  <c r="O84" i="1"/>
  <c r="O77" i="1"/>
  <c r="O68" i="1"/>
  <c r="J68" i="1"/>
  <c r="O63" i="1"/>
  <c r="O31" i="1"/>
  <c r="O29" i="1"/>
  <c r="J235" i="1"/>
  <c r="J223" i="1"/>
  <c r="J221" i="1"/>
  <c r="J39" i="1"/>
  <c r="J37" i="1"/>
  <c r="J190" i="1"/>
  <c r="J94" i="1"/>
  <c r="J103" i="1"/>
  <c r="J77" i="1"/>
  <c r="J84" i="1"/>
  <c r="AE84" i="1"/>
  <c r="Z84" i="1"/>
  <c r="Z220" i="1" s="1"/>
  <c r="U84" i="1"/>
  <c r="U220" i="1" s="1"/>
  <c r="T84" i="1"/>
  <c r="P84" i="1"/>
  <c r="K84" i="1"/>
  <c r="AE68" i="1"/>
  <c r="T68" i="1"/>
  <c r="T220" i="1" s="1"/>
  <c r="P68" i="1"/>
  <c r="K68" i="1"/>
  <c r="K220" i="1" s="1"/>
  <c r="J65" i="1" l="1"/>
  <c r="AD220" i="1"/>
  <c r="AD245" i="1"/>
  <c r="O65" i="1"/>
  <c r="AD65" i="1"/>
  <c r="E220" i="1"/>
  <c r="O220" i="1"/>
  <c r="J245" i="1"/>
  <c r="J220" i="1"/>
  <c r="M29" i="7" l="1"/>
  <c r="E9" i="1"/>
  <c r="E10" i="1" s="1"/>
</calcChain>
</file>

<file path=xl/sharedStrings.xml><?xml version="1.0" encoding="utf-8"?>
<sst xmlns="http://schemas.openxmlformats.org/spreadsheetml/2006/main" count="673" uniqueCount="348">
  <si>
    <t>IZVOR 31</t>
  </si>
  <si>
    <t>IZVOR 43</t>
  </si>
  <si>
    <t xml:space="preserve">IZVOR 51 </t>
  </si>
  <si>
    <t>IZVOR 52</t>
  </si>
  <si>
    <t>IZVOR 61</t>
  </si>
  <si>
    <t>PRIHODI</t>
  </si>
  <si>
    <t>Prijevoz zaposlenih</t>
  </si>
  <si>
    <t>Prihodi za školarinu</t>
  </si>
  <si>
    <t>Liječnički pregledi</t>
  </si>
  <si>
    <t>Prihodi poslovanja-školarine</t>
  </si>
  <si>
    <t>Prihodi za studentske programe</t>
  </si>
  <si>
    <t>Prihodi za plaće zaposlenih</t>
  </si>
  <si>
    <t>Jubilarne nagrade</t>
  </si>
  <si>
    <t>Prihodi iz nadležnog proračuna, pomoći i otpremnine</t>
  </si>
  <si>
    <t>Naknada za nezapošljavanje invalida</t>
  </si>
  <si>
    <t>Regres,božićnica</t>
  </si>
  <si>
    <t xml:space="preserve">Prihodi za sistematske preglede </t>
  </si>
  <si>
    <t>RB</t>
  </si>
  <si>
    <t>KONTO</t>
  </si>
  <si>
    <t>NAZIV KONTA</t>
  </si>
  <si>
    <t>Poseban doprinos za poticanje</t>
  </si>
  <si>
    <t>Tekuće pomoći od inozemnih vlada od EU</t>
  </si>
  <si>
    <t xml:space="preserve">Tekuće pomoći od inst.i tijela EU </t>
  </si>
  <si>
    <t>Tekuće pomoći iz državnog proračuna</t>
  </si>
  <si>
    <t>Tekuće pomoći od međunarodnih organizacija</t>
  </si>
  <si>
    <t>Tekuće pomoći iz županijskih proračuna</t>
  </si>
  <si>
    <t>63311</t>
  </si>
  <si>
    <t>63312</t>
  </si>
  <si>
    <t>63313</t>
  </si>
  <si>
    <t>Tekuće pomoći iz gradskih proračuna</t>
  </si>
  <si>
    <t>Tekuće pomoći od HZMO-a, HZZ-a i HZZO-a</t>
  </si>
  <si>
    <t>Tekuće pomoći prorač.korisnicima iz pror.koji im nije na</t>
  </si>
  <si>
    <t>Kapitalne pomoći prora kor iz proračuna koji im nije nadležan</t>
  </si>
  <si>
    <t xml:space="preserve">Tekuće pomoći iz državnog proračuna temeljem prijenosa </t>
  </si>
  <si>
    <t>Kapitalni prijenosi između prora.korisnika</t>
  </si>
  <si>
    <t>Tekuće pomoći  od izvanproračunskih korisnika</t>
  </si>
  <si>
    <t>Tekući prijenosi između pror.korisnika temeljem prijenosa EU sredstava</t>
  </si>
  <si>
    <t xml:space="preserve">Skup ZRZZ (kotizacija) </t>
  </si>
  <si>
    <t>Prihodi od školarine</t>
  </si>
  <si>
    <t>Prihodi od upisa, ispisa</t>
  </si>
  <si>
    <t>Prihodi od zakasnine knjiga</t>
  </si>
  <si>
    <t>Školarine Med.fakult.Rijeka</t>
  </si>
  <si>
    <t>Refundacija od HZZO</t>
  </si>
  <si>
    <t>Sponzorstvo Zadar</t>
  </si>
  <si>
    <t>Prihodi-osiguranja</t>
  </si>
  <si>
    <t>Ostali nespomenuti prihodi - projekti</t>
  </si>
  <si>
    <t>Ostali nespomenuti prihodi</t>
  </si>
  <si>
    <t>Prihodi od prodanih proizvoda-knige skriptarnica</t>
  </si>
  <si>
    <t>Referada-usluge studentima</t>
  </si>
  <si>
    <t>Prihodi lovočuvar i ocjenjivač</t>
  </si>
  <si>
    <t>Prihodi od pruženih usluga - IF</t>
  </si>
  <si>
    <t>Tekuće donacije od ostalih subj.uzvanopćeg proračuna</t>
  </si>
  <si>
    <t>Kapitalne donacije od fizičkih osoba</t>
  </si>
  <si>
    <t>Kapitalne donacije trgovačkih društva</t>
  </si>
  <si>
    <t>Ostali prihodi</t>
  </si>
  <si>
    <t xml:space="preserve">Tekuće donacije od fizičkih osoba </t>
  </si>
  <si>
    <t>Tekuće donacije od trgovačkih društva</t>
  </si>
  <si>
    <t xml:space="preserve">Tekuće donacije od neprofitnih organizacija </t>
  </si>
  <si>
    <t xml:space="preserve">RASHODI </t>
  </si>
  <si>
    <t>Plaće Ministarstvo</t>
  </si>
  <si>
    <t>Plaće VUKA</t>
  </si>
  <si>
    <r>
      <t xml:space="preserve">Bruto plaća - </t>
    </r>
    <r>
      <rPr>
        <i/>
        <sz val="11"/>
        <color indexed="10"/>
        <rFont val="Arial"/>
        <family val="2"/>
        <charset val="238"/>
      </rPr>
      <t>Atrij</t>
    </r>
  </si>
  <si>
    <t>Bruto prekovremeni - Vojković, Mikšić</t>
  </si>
  <si>
    <t>Bruto plaća-Šibenik projekt 13</t>
  </si>
  <si>
    <r>
      <t xml:space="preserve">Bruto plaća </t>
    </r>
    <r>
      <rPr>
        <i/>
        <sz val="11"/>
        <color indexed="10"/>
        <rFont val="Arial"/>
        <family val="2"/>
        <charset val="238"/>
      </rPr>
      <t>Erasmus +, ključna mjera KA2</t>
    </r>
  </si>
  <si>
    <r>
      <t xml:space="preserve">Bruto plaća </t>
    </r>
    <r>
      <rPr>
        <i/>
        <sz val="11"/>
        <color indexed="10"/>
        <rFont val="Arial"/>
        <family val="2"/>
        <charset val="238"/>
      </rPr>
      <t>SIRENA</t>
    </r>
  </si>
  <si>
    <r>
      <t xml:space="preserve">Bruto plaća </t>
    </r>
    <r>
      <rPr>
        <i/>
        <sz val="11"/>
        <color indexed="10"/>
        <rFont val="Arial"/>
        <family val="2"/>
        <charset val="238"/>
      </rPr>
      <t>Measures</t>
    </r>
  </si>
  <si>
    <r>
      <t xml:space="preserve">Bruto plaća </t>
    </r>
    <r>
      <rPr>
        <i/>
        <sz val="11"/>
        <color indexed="10"/>
        <rFont val="Arial"/>
        <family val="2"/>
        <charset val="238"/>
      </rPr>
      <t>Life LYNX</t>
    </r>
  </si>
  <si>
    <r>
      <t xml:space="preserve">Bruto plaća </t>
    </r>
    <r>
      <rPr>
        <i/>
        <sz val="11"/>
        <color indexed="10"/>
        <rFont val="Arial"/>
        <family val="2"/>
        <charset val="238"/>
      </rPr>
      <t>Mehatronika</t>
    </r>
  </si>
  <si>
    <r>
      <t xml:space="preserve">Bruto plaća </t>
    </r>
    <r>
      <rPr>
        <i/>
        <sz val="11"/>
        <color indexed="10"/>
        <rFont val="Arial"/>
        <family val="2"/>
        <charset val="238"/>
      </rPr>
      <t>Dronovi</t>
    </r>
  </si>
  <si>
    <r>
      <t xml:space="preserve">Bruto plaća </t>
    </r>
    <r>
      <rPr>
        <i/>
        <sz val="11"/>
        <color indexed="10"/>
        <rFont val="Arial"/>
        <family val="2"/>
        <charset val="238"/>
      </rPr>
      <t>Robotika</t>
    </r>
  </si>
  <si>
    <t>Nagrade</t>
  </si>
  <si>
    <t>Darovi (Božićnice,Sv.Nikola,Bonovi)</t>
  </si>
  <si>
    <t>Ministarstvo</t>
  </si>
  <si>
    <t>VUKA</t>
  </si>
  <si>
    <t>Otpremnine</t>
  </si>
  <si>
    <t>Naknade za bolest, invalidnost i smrtni slučaj</t>
  </si>
  <si>
    <t>Regres za godišnji odmor</t>
  </si>
  <si>
    <t>Doprinosi za obvezno zdravstveno osiguranje</t>
  </si>
  <si>
    <t xml:space="preserve">Dopr.za zdr. MZOS </t>
  </si>
  <si>
    <t xml:space="preserve">Dopr.za zdr. VUK </t>
  </si>
  <si>
    <r>
      <t>Dop.za zaštitu na radu MZOŠ</t>
    </r>
    <r>
      <rPr>
        <i/>
        <sz val="11"/>
        <color indexed="36"/>
        <rFont val="Arial"/>
        <family val="2"/>
        <charset val="238"/>
      </rPr>
      <t xml:space="preserve"> </t>
    </r>
  </si>
  <si>
    <t xml:space="preserve">Doprinosi za zaštitu na radu VUKA </t>
  </si>
  <si>
    <t>Dop.za zaštitu na radu Vuka</t>
  </si>
  <si>
    <t>Dopr.za obv.osiguranje u slučaju nezaposlenosti MZOS</t>
  </si>
  <si>
    <t>Dopr.za inval. VUK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</si>
  <si>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</si>
  <si>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</si>
  <si>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</si>
  <si>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</si>
  <si>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</si>
  <si>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</si>
  <si>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</si>
  <si>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Dnevnice Per Diem </t>
  </si>
  <si>
    <t>Naknade za prijevoz na posao</t>
  </si>
  <si>
    <t>Seminari,simpoziji,kotizacije</t>
  </si>
  <si>
    <t>Tečajevi, stručni ispiti</t>
  </si>
  <si>
    <t>Postupak za izbor u zvanja</t>
  </si>
  <si>
    <t>Postdiplomski studiji</t>
  </si>
  <si>
    <t>Ostale naknade troškova zaposlenima</t>
  </si>
  <si>
    <t>Uredski materijal</t>
  </si>
  <si>
    <t>Literatura (publikacije,časopisi,glasila,knjige i ostalo)</t>
  </si>
  <si>
    <t>Arhivski materijal</t>
  </si>
  <si>
    <t>Materijal i sredstva za čišćenje i održavanje</t>
  </si>
  <si>
    <t>Materijal za higijenske potrebe  njegu</t>
  </si>
  <si>
    <t>Komponente i pom.materijal za kompjutere</t>
  </si>
  <si>
    <t>Ostali materijal za potrebe redovnog poslovanja</t>
  </si>
  <si>
    <t>Osnovni materijal i sirovine</t>
  </si>
  <si>
    <t>Namirnice</t>
  </si>
  <si>
    <t>Ostali materijal i sirovine</t>
  </si>
  <si>
    <t>Električna energija</t>
  </si>
  <si>
    <t>Toplana</t>
  </si>
  <si>
    <t>Plin</t>
  </si>
  <si>
    <t>Gorivo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</si>
  <si>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</si>
  <si>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</si>
  <si>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</si>
  <si>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</si>
  <si>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</si>
  <si>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</si>
  <si>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Sitan inventar</t>
  </si>
  <si>
    <t>Službena, radna i zaštitna odjeća i obuća</t>
  </si>
  <si>
    <t>Službena,radna i zaštitna odjeća-studenti-promocija</t>
  </si>
  <si>
    <t>Usluge telefona, telefaksa</t>
  </si>
  <si>
    <t>Usluge interneta</t>
  </si>
  <si>
    <t>Poštarina (pisma, tiskanice i sl.)</t>
  </si>
  <si>
    <t>Rent-a-car i taxi prijevoz</t>
  </si>
  <si>
    <t>Ostale usluge za komunikaciju</t>
  </si>
  <si>
    <t>Usluge tekućeg i invest. održavanja građevinskih objekata</t>
  </si>
  <si>
    <t>Usluge tekućeg i invest. održavanja postrojenja i opreme</t>
  </si>
  <si>
    <t>Ostale tehničke usluge</t>
  </si>
  <si>
    <t>Ostale usluge tekućeg i investicijskog održavanja</t>
  </si>
  <si>
    <t>Elektronski mediji</t>
  </si>
  <si>
    <t>Tisak (oglasi)</t>
  </si>
  <si>
    <t>Izložbeni prostor na sajmu</t>
  </si>
  <si>
    <t>Promidžbeni materijali</t>
  </si>
  <si>
    <t>Ostale usluge promidžbe i informiranja</t>
  </si>
  <si>
    <t>Voda i kanalizacija</t>
  </si>
  <si>
    <t>Čistoća</t>
  </si>
  <si>
    <t>Dimnjačarske i ekološke usluge</t>
  </si>
  <si>
    <t>Ostale komunalne usluge</t>
  </si>
  <si>
    <t>Zakupnine za zemljišta</t>
  </si>
  <si>
    <t>Zakupnine i najamnine za građ.objekte</t>
  </si>
  <si>
    <t xml:space="preserve">Zakupnine i najamnine za opremu </t>
  </si>
  <si>
    <t>Licence</t>
  </si>
  <si>
    <t>Zakupnine i najamnine za vozila</t>
  </si>
  <si>
    <t>Obvezni i preventivni zdravstveni pregledi zaposlenika</t>
  </si>
  <si>
    <t>Laboratorijske usluge</t>
  </si>
  <si>
    <t>Autorski honorari</t>
  </si>
  <si>
    <t>Ugovori o djelu</t>
  </si>
  <si>
    <t>Revizorske usluge</t>
  </si>
  <si>
    <t>Geodetsko-katastarske usluge</t>
  </si>
  <si>
    <t>Usluge vještačenja</t>
  </si>
  <si>
    <t>Usluge agencija,studentskog servisa (prijepisi, prijevodi)</t>
  </si>
  <si>
    <t>Znanstvenoistraživačke usluge</t>
  </si>
  <si>
    <t>Ostale intelektualne usluge</t>
  </si>
  <si>
    <t>Usluge ažuriranja računalnih baza</t>
  </si>
  <si>
    <t>Usluge razvoja software-a</t>
  </si>
  <si>
    <t>Ostale računalne usluge</t>
  </si>
  <si>
    <t>Tiskarske usluge</t>
  </si>
  <si>
    <t>Tiskanje obrazaca</t>
  </si>
  <si>
    <t>Tiskanje knjiga</t>
  </si>
  <si>
    <t>Tiskanje promotivnih materijala</t>
  </si>
  <si>
    <t>Grafičke usluge,kopiranje,uvezivanje i sl.</t>
  </si>
  <si>
    <t>Tiskanje indeksa i iskaznice</t>
  </si>
  <si>
    <t>Film i izrada fotografija</t>
  </si>
  <si>
    <t>Usluge čišćenja,pranja i slično</t>
  </si>
  <si>
    <t>Usluge čuvanja imovine i osoba</t>
  </si>
  <si>
    <t xml:space="preserve">Ostale usluge </t>
  </si>
  <si>
    <t>Ostale nespomenute usluge</t>
  </si>
  <si>
    <t>Naknade troškova službenog puta</t>
  </si>
  <si>
    <t>Naknada ostalih troškova- erasmus studenti</t>
  </si>
  <si>
    <t>Naknada za Upravno vijeće</t>
  </si>
  <si>
    <t>Premije osiguranja imovine</t>
  </si>
  <si>
    <t>Premije osiguranja-studenti</t>
  </si>
  <si>
    <t>Reprezentacija</t>
  </si>
  <si>
    <t>Interna reprezentacija</t>
  </si>
  <si>
    <t>Domjenci</t>
  </si>
  <si>
    <t>Ostala reprezentacija</t>
  </si>
  <si>
    <t>Tuzemne članarine</t>
  </si>
  <si>
    <t>Sudske pristojbe</t>
  </si>
  <si>
    <t>Javnobilježničke pristojbe</t>
  </si>
  <si>
    <t>Naknada za nezapošljavanje</t>
  </si>
  <si>
    <t>Naknada za nezapošljavanje MZO</t>
  </si>
  <si>
    <t>Naknada za nezapošljavanje VUKA</t>
  </si>
  <si>
    <t>Ostale pristojbe i naknade</t>
  </si>
  <si>
    <t>Troškovi protokola</t>
  </si>
  <si>
    <t>Hotelske usluge</t>
  </si>
  <si>
    <t>Ostali nespomenuti rashodi poslovanja</t>
  </si>
  <si>
    <t>Upravne i administrativne pristojbe</t>
  </si>
  <si>
    <t>Bankarske usluge</t>
  </si>
  <si>
    <t>Usluge platnog prometa</t>
  </si>
  <si>
    <t>Subvencije trovačkim društvima, zadrugama</t>
  </si>
  <si>
    <t xml:space="preserve">Stipendije i školarine </t>
  </si>
  <si>
    <t>Naknade gađanima i kućanstvima iz EU sredstava</t>
  </si>
  <si>
    <t>Ostale tekuće donacije</t>
  </si>
  <si>
    <t>Licence-software</t>
  </si>
  <si>
    <t>Računala i računalna oprema</t>
  </si>
  <si>
    <t>Uredski namještaj</t>
  </si>
  <si>
    <t>Ostala uredska oprema</t>
  </si>
  <si>
    <t>Telefoni i ostali komunikacijski uređaji</t>
  </si>
  <si>
    <t>Ostala komunikacijska oprema</t>
  </si>
  <si>
    <t>Oprema za grijanje, ventilaciju i hlađenje</t>
  </si>
  <si>
    <t>Ostala oprema za održavanje i zaštitu-videonadzor</t>
  </si>
  <si>
    <t>Laboratorijska oprema</t>
  </si>
  <si>
    <t>Mjerni i kontrolni uređaji</t>
  </si>
  <si>
    <t>LCD Projektori, grafoskopi, f.</t>
  </si>
  <si>
    <t>Strojevi</t>
  </si>
  <si>
    <t>Oprema</t>
  </si>
  <si>
    <t>Knjige u knjižnicama</t>
  </si>
  <si>
    <t xml:space="preserve">Dodatna ulaganja na građevi </t>
  </si>
  <si>
    <r>
      <t>Dodatna ulaganja na građevi</t>
    </r>
    <r>
      <rPr>
        <sz val="11"/>
        <color indexed="10"/>
        <rFont val="Arial"/>
        <family val="2"/>
        <charset val="238"/>
      </rPr>
      <t xml:space="preserve"> </t>
    </r>
  </si>
  <si>
    <t>Plaće za redovan rad</t>
  </si>
  <si>
    <t>Bruto plaća projekt Snaga vještina</t>
  </si>
  <si>
    <t>Doprinos za zdravstveno osigur.,sirena</t>
  </si>
  <si>
    <t>Doprinos za obv.zdrav.osiguranje</t>
  </si>
  <si>
    <t>Službena putovanja</t>
  </si>
  <si>
    <t>Doprinosi za zdravstvena osiguranja</t>
  </si>
  <si>
    <t>Ostali rashodi za zaposlene</t>
  </si>
  <si>
    <t>tekuće razdoblje 01-09/2020</t>
  </si>
  <si>
    <t>plan za 2021. godinu</t>
  </si>
  <si>
    <t>Naknada za prijevoz, za rad na terenu</t>
  </si>
  <si>
    <t>Premije osiguranja</t>
  </si>
  <si>
    <t>RASHODI POSLOVANJA</t>
  </si>
  <si>
    <t>Prihodi od prodaje proizvoda i robe</t>
  </si>
  <si>
    <t>Prihodi od pruženih usluga</t>
  </si>
  <si>
    <t>PRIHODI POSLOVANJA</t>
  </si>
  <si>
    <t>Uredska oprema i namještaj</t>
  </si>
  <si>
    <t>Uređaji</t>
  </si>
  <si>
    <t>Uređaji, strojevi i oprema za ostale namjene</t>
  </si>
  <si>
    <t>RASHODI ZA NABAVU NEFINANCIJSKE IMOVINE</t>
  </si>
  <si>
    <t xml:space="preserve">Kamate na depozite po viđenju </t>
  </si>
  <si>
    <t>Kamate na oročena sredstva i depozite po viđenju</t>
  </si>
  <si>
    <t>Darovi</t>
  </si>
  <si>
    <t>Stručno usavršavanje zaposlenika</t>
  </si>
  <si>
    <t>Uredski materijal i ostali materijalni rashodi</t>
  </si>
  <si>
    <t>Ostali materijal i sirovine (studentske vježbe)</t>
  </si>
  <si>
    <t>Materijal i sirovine</t>
  </si>
  <si>
    <t>Energija</t>
  </si>
  <si>
    <t xml:space="preserve">Materijal i dijelovi za tekuće i investicijsko održavanje </t>
  </si>
  <si>
    <t>Usluge telefona, pošte i prijevoza</t>
  </si>
  <si>
    <t xml:space="preserve">Usluge tekućeg i invest. održavanja 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</si>
  <si>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</si>
  <si>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</si>
  <si>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</si>
  <si>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</si>
  <si>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</si>
  <si>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</si>
  <si>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Grafičke i tiskarske usluge,kopiranje,uvezivanje i sl.</t>
  </si>
  <si>
    <t>Ostale nespomenute usluge-škol.Rijeka</t>
  </si>
  <si>
    <t>Ostale usluge</t>
  </si>
  <si>
    <t>Naknade troškova osobama izvan radnog odnosa</t>
  </si>
  <si>
    <t>Naknade za rad predstavničkih i izvršnih tijela,povjerenstva i sl.</t>
  </si>
  <si>
    <t>Pristojbe i naknade</t>
  </si>
  <si>
    <t>Bankarske usluge i usluge platnog prometa</t>
  </si>
  <si>
    <t>Naknade građanima i kućanstvima u novcu</t>
  </si>
  <si>
    <t>Tekuće donacije u novcu</t>
  </si>
  <si>
    <t>IZVOR 11</t>
  </si>
  <si>
    <t xml:space="preserve">Plaće MZO </t>
  </si>
  <si>
    <t xml:space="preserve">Plaće VUK </t>
  </si>
  <si>
    <t>Doprinos za zdrav.</t>
  </si>
  <si>
    <t>Prihodi za financiranje rashoda poslovanja</t>
  </si>
  <si>
    <t>Prihodi od nadležnog proračuna - programski ugovori</t>
  </si>
  <si>
    <t>Prihodi od nadkežnog proračuna-šifra 12 EU učešća za pomoći</t>
  </si>
  <si>
    <t>Kapitalne donacije</t>
  </si>
  <si>
    <t>Tekuće donacije</t>
  </si>
  <si>
    <t>Bruto plaća - Protulipac</t>
  </si>
  <si>
    <t xml:space="preserve">Bruto plaća projekt </t>
  </si>
  <si>
    <t xml:space="preserve">Bruto plaća prekovremeni </t>
  </si>
  <si>
    <t>Doprinos za zdrav. Protulipac Atrij</t>
  </si>
  <si>
    <t>Doprinos za zdravs.-Protulipac,Mes.</t>
  </si>
  <si>
    <t>Doprinos za zdravstveno osigur.,letje.</t>
  </si>
  <si>
    <t>Tekući prijenosi između proračn.korisnika temeljem Eu sredstava</t>
  </si>
  <si>
    <t>Prijenosi između proračnskih korisnika istog proračuna</t>
  </si>
  <si>
    <t>Dodatna ulaganja na građevinskim objektima</t>
  </si>
  <si>
    <t>Tekuće pomoći od institucija i tijela EU</t>
  </si>
  <si>
    <t>Tekući prijenosi između pror.korisnika istog proračuna</t>
  </si>
  <si>
    <t>Subvencije trgovačkim društvima, zadrugama, poljoprivrednicima i obrtnicima iz EU sredstava</t>
  </si>
  <si>
    <t>prethodno razdoblje 01-12/2019</t>
  </si>
  <si>
    <t>Prihodi - osiguranja</t>
  </si>
  <si>
    <t>Ostali nenavedeni rashodi za zaposlene - božićnica</t>
  </si>
  <si>
    <t>Zatezne kamate</t>
  </si>
  <si>
    <t>Ostale zatezne kamate</t>
  </si>
  <si>
    <t>Oprema za održavanje i zaštitu</t>
  </si>
  <si>
    <t>Komunikacijska oprema</t>
  </si>
  <si>
    <t xml:space="preserve">Doprinos za zaštitu na radu </t>
  </si>
  <si>
    <t>Doprinos za obv.osiguranje u slučaju nezaposlenosti</t>
  </si>
  <si>
    <t>Doprinosi za obvezno osiguranje u slučaju nezaposlenosti</t>
  </si>
  <si>
    <t>Plovila</t>
  </si>
  <si>
    <t>Tekuće pomoći od ostalih izvanproračunskih korisnika</t>
  </si>
  <si>
    <t>Bruto plaća</t>
  </si>
  <si>
    <t>OZN.</t>
  </si>
  <si>
    <t>OPIS</t>
  </si>
  <si>
    <t>Napomene</t>
  </si>
  <si>
    <t>PRETHODNO RAZD.</t>
  </si>
  <si>
    <t>PLANIRANO</t>
  </si>
  <si>
    <t>I - XII 2021.</t>
  </si>
  <si>
    <t>2</t>
  </si>
  <si>
    <t>3</t>
  </si>
  <si>
    <t>A</t>
  </si>
  <si>
    <t>B</t>
  </si>
  <si>
    <t>RASHODI</t>
  </si>
  <si>
    <t>C</t>
  </si>
  <si>
    <t>VIŠAK (MANJAK) PRIHODA</t>
  </si>
  <si>
    <t>D</t>
  </si>
  <si>
    <t>VIŠAK PRIHODA IZ PRIJAŠNJIH GOD.</t>
  </si>
  <si>
    <t>E</t>
  </si>
  <si>
    <t>SVEUKUPNO STANJE</t>
  </si>
  <si>
    <t>I-XII 2019.</t>
  </si>
  <si>
    <t xml:space="preserve">                      </t>
  </si>
  <si>
    <t>Naknada troškova osobama izvan radnog odnosa</t>
  </si>
  <si>
    <t>Milk Ed</t>
  </si>
  <si>
    <t>Usluge agencija (prijevod)</t>
  </si>
  <si>
    <t>Sirena</t>
  </si>
  <si>
    <t>Prijevozna sredstva u pomorskom i riječnom prometu</t>
  </si>
  <si>
    <t>Snaga vještina</t>
  </si>
  <si>
    <t>Measures</t>
  </si>
  <si>
    <t xml:space="preserve"> Erasmus</t>
  </si>
  <si>
    <t xml:space="preserve">Tisak </t>
  </si>
  <si>
    <t>PRIHODI IZVORA</t>
  </si>
  <si>
    <t>RASHODI IZVORA</t>
  </si>
  <si>
    <t>Moderno usavršavanje str.prvostupnika</t>
  </si>
  <si>
    <t>2021.</t>
  </si>
  <si>
    <t>2022.</t>
  </si>
  <si>
    <t>2023.</t>
  </si>
  <si>
    <t>LIFE LYNX</t>
  </si>
  <si>
    <t>Atrij znanja</t>
  </si>
  <si>
    <t>Dronovi</t>
  </si>
  <si>
    <t xml:space="preserve"> RASHODI </t>
  </si>
  <si>
    <t>IZVOR 51</t>
  </si>
  <si>
    <t>UKUPNI PRIHODI</t>
  </si>
  <si>
    <t xml:space="preserve">Pročišćavanje vode I dob.energije </t>
  </si>
  <si>
    <t>Stipendije I školarine</t>
  </si>
  <si>
    <t>plan za 2022. godinu</t>
  </si>
  <si>
    <t>plan za 2023. godinu</t>
  </si>
  <si>
    <t>Struka I ti</t>
  </si>
  <si>
    <t>Karijera I ja</t>
  </si>
  <si>
    <t>Usluge razvoja softwera</t>
  </si>
  <si>
    <t>projekcija za 2022. godinu</t>
  </si>
  <si>
    <t>projekcija za 2023.  godinu</t>
  </si>
  <si>
    <t>projekcija za 2023. godinu</t>
  </si>
  <si>
    <t>projekcija  za 2022. godinu</t>
  </si>
  <si>
    <t>projekcija za 2021. godinu</t>
  </si>
  <si>
    <t>projekcija za 2022.godinu</t>
  </si>
  <si>
    <t>projekcija za 2023.godinu</t>
  </si>
  <si>
    <t xml:space="preserve">PROJEKCIJA </t>
  </si>
  <si>
    <t>I - XII 2022.</t>
  </si>
  <si>
    <t>I - XII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</si>
</sst>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_-;\-* #,##0.00_-;_-* &quot;-&quot;??_-;_-@_-"/>
  </numFmts>
  <fonts count="66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10"/>
      <color rgb="FF000000"/>
      <name val="Open Sans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0"/>
      <name val="Tahoma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indexed="10"/>
      <name val="Arial"/>
      <family val="2"/>
      <charset val="238"/>
    </font>
    <font>
      <i/>
      <sz val="11"/>
      <color indexed="3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  <charset val="238"/>
    </font>
    <font>
      <sz val="11"/>
      <name val="Arial"/>
      <family val="2"/>
    </font>
    <font>
      <sz val="10"/>
      <color indexed="8"/>
      <name val="MS Sans Serif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i/>
      <sz val="18"/>
      <name val="Arial"/>
      <family val="2"/>
      <charset val="238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2" tint="-0.74999237037263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74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4" fillId="0" borderId="0"/>
    <xf numFmtId="0" fontId="8" fillId="0" borderId="0"/>
    <xf numFmtId="4" fontId="2" fillId="4" borderId="2" applyNumberFormat="0" applyProtection="0">
      <alignment vertical="center"/>
    </xf>
    <xf numFmtId="4" fontId="2" fillId="6" borderId="2" applyNumberFormat="0" applyProtection="0">
      <alignment horizontal="left" vertical="center" indent="1" justifyLastLine="1"/>
    </xf>
    <xf numFmtId="4" fontId="2" fillId="5" borderId="2" applyNumberFormat="0" applyProtection="0">
      <alignment horizontal="left" vertical="center" indent="1" justifyLastLine="1"/>
    </xf>
    <xf numFmtId="4" fontId="2" fillId="7" borderId="2" applyNumberFormat="0" applyProtection="0">
      <alignment horizontal="right" vertical="center"/>
    </xf>
    <xf numFmtId="0" fontId="2" fillId="3" borderId="2" applyNumberFormat="0" applyProtection="0">
      <alignment horizontal="left" vertical="center" indent="1" justifyLastLine="1"/>
    </xf>
    <xf numFmtId="0" fontId="2" fillId="8" borderId="2" applyNumberFormat="0" applyProtection="0">
      <alignment horizontal="left" vertical="center" indent="1" justifyLastLine="1"/>
    </xf>
    <xf numFmtId="0" fontId="2" fillId="2" borderId="2" applyNumberFormat="0" applyProtection="0">
      <alignment horizontal="left" vertical="center" indent="1" justifyLastLine="1"/>
    </xf>
    <xf numFmtId="0" fontId="2" fillId="9" borderId="2" applyNumberFormat="0" applyProtection="0">
      <alignment horizontal="left" vertical="center" indent="1" justifyLastLine="1"/>
    </xf>
    <xf numFmtId="0" fontId="7" fillId="10" borderId="3" applyBorder="0"/>
    <xf numFmtId="4" fontId="2" fillId="0" borderId="2" applyNumberFormat="0" applyProtection="0">
      <alignment horizontal="right" vertical="center"/>
    </xf>
    <xf numFmtId="4" fontId="2" fillId="5" borderId="2" applyNumberFormat="0" applyProtection="0">
      <alignment horizontal="left" vertical="center" indent="1" justifyLastLine="1"/>
    </xf>
    <xf numFmtId="0" fontId="6" fillId="13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4" fillId="21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4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4" fontId="18" fillId="6" borderId="2" applyNumberFormat="0" applyProtection="0">
      <alignment vertical="center"/>
    </xf>
    <xf numFmtId="0" fontId="11" fillId="4" borderId="7" applyNumberFormat="0" applyProtection="0">
      <alignment horizontal="left" vertical="top" indent="1"/>
    </xf>
    <xf numFmtId="4" fontId="2" fillId="34" borderId="2" applyNumberFormat="0" applyProtection="0">
      <alignment horizontal="right" vertical="center"/>
    </xf>
    <xf numFmtId="4" fontId="2" fillId="35" borderId="2" applyNumberFormat="0" applyProtection="0">
      <alignment horizontal="right" vertical="center"/>
    </xf>
    <xf numFmtId="4" fontId="2" fillId="36" borderId="4" applyNumberFormat="0" applyProtection="0">
      <alignment horizontal="right" vertical="center"/>
    </xf>
    <xf numFmtId="4" fontId="2" fillId="16" borderId="2" applyNumberFormat="0" applyProtection="0">
      <alignment horizontal="right" vertical="center"/>
    </xf>
    <xf numFmtId="4" fontId="2" fillId="37" borderId="2" applyNumberFormat="0" applyProtection="0">
      <alignment horizontal="right" vertical="center"/>
    </xf>
    <xf numFmtId="4" fontId="2" fillId="38" borderId="2" applyNumberFormat="0" applyProtection="0">
      <alignment horizontal="right" vertical="center"/>
    </xf>
    <xf numFmtId="4" fontId="2" fillId="15" borderId="2" applyNumberFormat="0" applyProtection="0">
      <alignment horizontal="right" vertical="center"/>
    </xf>
    <xf numFmtId="4" fontId="2" fillId="14" borderId="2" applyNumberFormat="0" applyProtection="0">
      <alignment horizontal="right" vertical="center"/>
    </xf>
    <xf numFmtId="4" fontId="2" fillId="39" borderId="2" applyNumberFormat="0" applyProtection="0">
      <alignment horizontal="right" vertical="center"/>
    </xf>
    <xf numFmtId="4" fontId="2" fillId="40" borderId="4" applyNumberFormat="0" applyProtection="0">
      <alignment horizontal="left" vertical="center" indent="1" justifyLastLine="1"/>
    </xf>
    <xf numFmtId="4" fontId="10" fillId="10" borderId="4" applyNumberFormat="0" applyProtection="0">
      <alignment horizontal="left" vertical="center" indent="1" justifyLastLine="1"/>
    </xf>
    <xf numFmtId="4" fontId="10" fillId="10" borderId="4" applyNumberFormat="0" applyProtection="0">
      <alignment horizontal="left" vertical="center" indent="1" justifyLastLine="1"/>
    </xf>
    <xf numFmtId="4" fontId="2" fillId="9" borderId="4" applyNumberFormat="0" applyProtection="0">
      <alignment horizontal="left" vertical="center" indent="1" justifyLastLine="1"/>
    </xf>
    <xf numFmtId="4" fontId="2" fillId="7" borderId="4" applyNumberFormat="0" applyProtection="0">
      <alignment horizontal="left" vertical="center" indent="1" justifyLastLine="1"/>
    </xf>
    <xf numFmtId="0" fontId="2" fillId="10" borderId="7" applyNumberFormat="0" applyProtection="0">
      <alignment horizontal="left" vertical="top" indent="1"/>
    </xf>
    <xf numFmtId="0" fontId="2" fillId="7" borderId="7" applyNumberFormat="0" applyProtection="0">
      <alignment horizontal="left" vertical="top" indent="1"/>
    </xf>
    <xf numFmtId="0" fontId="2" fillId="2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41" borderId="8" applyNumberFormat="0">
      <protection locked="0"/>
    </xf>
    <xf numFmtId="4" fontId="9" fillId="42" borderId="7" applyNumberFormat="0" applyProtection="0">
      <alignment vertical="center"/>
    </xf>
    <xf numFmtId="4" fontId="19" fillId="0" borderId="6" applyNumberFormat="0" applyProtection="0">
      <alignment vertical="center"/>
    </xf>
    <xf numFmtId="4" fontId="9" fillId="3" borderId="7" applyNumberFormat="0" applyProtection="0">
      <alignment horizontal="left" vertical="center" indent="1"/>
    </xf>
    <xf numFmtId="0" fontId="9" fillId="42" borderId="7" applyNumberFormat="0" applyProtection="0">
      <alignment horizontal="left" vertical="top" indent="1"/>
    </xf>
    <xf numFmtId="4" fontId="18" fillId="12" borderId="2" applyNumberFormat="0" applyProtection="0">
      <alignment horizontal="right" vertical="center"/>
    </xf>
    <xf numFmtId="0" fontId="9" fillId="7" borderId="7" applyNumberFormat="0" applyProtection="0">
      <alignment horizontal="left" vertical="top" indent="1"/>
    </xf>
    <xf numFmtId="4" fontId="12" fillId="43" borderId="4" applyNumberFormat="0" applyProtection="0">
      <alignment horizontal="left" vertical="center" indent="1" justifyLastLine="1"/>
    </xf>
    <xf numFmtId="0" fontId="19" fillId="0" borderId="6"/>
    <xf numFmtId="4" fontId="13" fillId="41" borderId="2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20" fillId="0" borderId="0"/>
    <xf numFmtId="0" fontId="2" fillId="3" borderId="2" applyNumberFormat="0" applyProtection="0">
      <alignment horizontal="left" vertical="center" indent="1"/>
    </xf>
    <xf numFmtId="0" fontId="1" fillId="0" borderId="1" applyNumberFormat="0" applyFill="0" applyAlignment="0" applyProtection="0"/>
    <xf numFmtId="43" fontId="26" fillId="0" borderId="0" applyFont="0" applyFill="0" applyBorder="0" applyAlignment="0" applyProtection="0"/>
    <xf numFmtId="0" fontId="33" fillId="0" borderId="0"/>
  </cellStyleXfs>
  <cellXfs count="382">
    <xf numFmtId="0" fontId="0" fillId="0" borderId="0" xfId="0"/>
    <xf numFmtId="0" fontId="0" fillId="0" borderId="5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5" xfId="0" applyNumberFormat="1" applyFont="1" applyBorder="1"/>
    <xf numFmtId="0" fontId="21" fillId="0" borderId="5" xfId="0" applyFont="1" applyBorder="1"/>
    <xf numFmtId="1" fontId="21" fillId="0" borderId="5" xfId="0" applyNumberFormat="1" applyFont="1" applyFill="1" applyBorder="1"/>
    <xf numFmtId="0" fontId="21" fillId="0" borderId="0" xfId="0" applyNumberFormat="1" applyFont="1" applyBorder="1"/>
    <xf numFmtId="0" fontId="21" fillId="0" borderId="0" xfId="0" applyFont="1" applyBorder="1"/>
    <xf numFmtId="1" fontId="21" fillId="0" borderId="0" xfId="0" applyNumberFormat="1" applyFont="1" applyFill="1" applyBorder="1"/>
    <xf numFmtId="0" fontId="21" fillId="0" borderId="5" xfId="0" applyNumberFormat="1" applyFont="1" applyBorder="1" applyAlignment="1">
      <alignment horizontal="right"/>
    </xf>
    <xf numFmtId="0" fontId="21" fillId="0" borderId="5" xfId="0" applyFont="1" applyBorder="1" applyAlignment="1">
      <alignment wrapText="1"/>
    </xf>
    <xf numFmtId="1" fontId="21" fillId="0" borderId="5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horizontal="left" wrapText="1"/>
    </xf>
    <xf numFmtId="1" fontId="23" fillId="0" borderId="5" xfId="0" applyNumberFormat="1" applyFont="1" applyFill="1" applyBorder="1"/>
    <xf numFmtId="0" fontId="23" fillId="0" borderId="5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right"/>
    </xf>
    <xf numFmtId="1" fontId="21" fillId="0" borderId="10" xfId="0" applyNumberFormat="1" applyFont="1" applyFill="1" applyBorder="1"/>
    <xf numFmtId="1" fontId="21" fillId="0" borderId="4" xfId="0" applyNumberFormat="1" applyFont="1" applyFill="1" applyBorder="1"/>
    <xf numFmtId="1" fontId="21" fillId="0" borderId="5" xfId="0" applyNumberFormat="1" applyFont="1" applyBorder="1"/>
    <xf numFmtId="0" fontId="23" fillId="0" borderId="5" xfId="0" applyFont="1" applyBorder="1"/>
    <xf numFmtId="1" fontId="21" fillId="44" borderId="5" xfId="0" applyNumberFormat="1" applyFont="1" applyFill="1" applyBorder="1" applyAlignment="1">
      <alignment horizontal="right"/>
    </xf>
    <xf numFmtId="0" fontId="21" fillId="44" borderId="5" xfId="0" applyFont="1" applyFill="1" applyBorder="1"/>
    <xf numFmtId="0" fontId="21" fillId="0" borderId="5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vertical="center" wrapText="1"/>
    </xf>
    <xf numFmtId="4" fontId="0" fillId="0" borderId="5" xfId="0" applyNumberFormat="1" applyBorder="1"/>
    <xf numFmtId="4" fontId="21" fillId="0" borderId="5" xfId="0" applyNumberFormat="1" applyFont="1" applyBorder="1"/>
    <xf numFmtId="0" fontId="27" fillId="0" borderId="5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vertical="center" wrapText="1"/>
    </xf>
    <xf numFmtId="1" fontId="29" fillId="44" borderId="0" xfId="0" applyNumberFormat="1" applyFont="1" applyFill="1" applyBorder="1" applyAlignment="1">
      <alignment horizontal="center"/>
    </xf>
    <xf numFmtId="0" fontId="29" fillId="44" borderId="0" xfId="0" applyFont="1" applyFill="1" applyBorder="1" applyAlignment="1">
      <alignment horizontal="center"/>
    </xf>
    <xf numFmtId="0" fontId="30" fillId="44" borderId="0" xfId="0" applyFont="1" applyFill="1" applyBorder="1" applyAlignment="1">
      <alignment horizontal="center"/>
    </xf>
    <xf numFmtId="0" fontId="29" fillId="49" borderId="0" xfId="0" applyFont="1" applyFill="1" applyBorder="1" applyAlignment="1">
      <alignment horizontal="center" wrapText="1"/>
    </xf>
    <xf numFmtId="0" fontId="27" fillId="49" borderId="0" xfId="0" applyFont="1" applyFill="1" applyBorder="1" applyAlignment="1">
      <alignment horizontal="center" vertical="center"/>
    </xf>
    <xf numFmtId="0" fontId="29" fillId="49" borderId="0" xfId="0" applyFont="1" applyFill="1" applyBorder="1" applyAlignment="1">
      <alignment horizontal="center"/>
    </xf>
    <xf numFmtId="0" fontId="27" fillId="49" borderId="0" xfId="0" applyFont="1" applyFill="1" applyBorder="1" applyAlignment="1">
      <alignment horizontal="center"/>
    </xf>
    <xf numFmtId="49" fontId="29" fillId="44" borderId="0" xfId="0" applyNumberFormat="1" applyFont="1" applyFill="1" applyBorder="1" applyAlignment="1">
      <alignment horizontal="center"/>
    </xf>
    <xf numFmtId="49" fontId="30" fillId="44" borderId="0" xfId="0" applyNumberFormat="1" applyFont="1" applyFill="1" applyBorder="1" applyAlignment="1">
      <alignment horizontal="center"/>
    </xf>
    <xf numFmtId="49" fontId="27" fillId="44" borderId="0" xfId="0" applyNumberFormat="1" applyFont="1" applyFill="1" applyBorder="1" applyAlignment="1">
      <alignment horizontal="center"/>
    </xf>
    <xf numFmtId="0" fontId="21" fillId="44" borderId="0" xfId="0" applyFont="1" applyFill="1" applyBorder="1"/>
    <xf numFmtId="0" fontId="31" fillId="44" borderId="0" xfId="0" applyFont="1" applyFill="1" applyBorder="1"/>
    <xf numFmtId="4" fontId="21" fillId="44" borderId="0" xfId="0" applyNumberFormat="1" applyFont="1" applyFill="1" applyBorder="1"/>
    <xf numFmtId="4" fontId="32" fillId="44" borderId="0" xfId="0" applyNumberFormat="1" applyFont="1" applyFill="1" applyBorder="1"/>
    <xf numFmtId="4" fontId="27" fillId="44" borderId="0" xfId="0" applyNumberFormat="1" applyFont="1" applyFill="1" applyBorder="1"/>
    <xf numFmtId="1" fontId="21" fillId="0" borderId="5" xfId="0" applyNumberFormat="1" applyFont="1" applyFill="1" applyBorder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Border="1"/>
    <xf numFmtId="0" fontId="35" fillId="0" borderId="5" xfId="0" applyFont="1" applyBorder="1" applyAlignment="1">
      <alignment horizontal="center"/>
    </xf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0" fontId="37" fillId="0" borderId="5" xfId="0" applyFont="1" applyBorder="1"/>
    <xf numFmtId="0" fontId="38" fillId="0" borderId="5" xfId="0" applyFont="1" applyBorder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4" fontId="21" fillId="0" borderId="5" xfId="0" applyNumberFormat="1" applyFont="1" applyFill="1" applyBorder="1"/>
    <xf numFmtId="0" fontId="36" fillId="45" borderId="5" xfId="0" applyFont="1" applyFill="1" applyBorder="1"/>
    <xf numFmtId="0" fontId="0" fillId="45" borderId="5" xfId="0" applyFill="1" applyBorder="1"/>
    <xf numFmtId="4" fontId="0" fillId="45" borderId="5" xfId="0" applyNumberFormat="1" applyFill="1" applyBorder="1"/>
    <xf numFmtId="0" fontId="0" fillId="44" borderId="5" xfId="0" applyFill="1" applyBorder="1"/>
    <xf numFmtId="4" fontId="0" fillId="44" borderId="5" xfId="0" applyNumberFormat="1" applyFill="1" applyBorder="1"/>
    <xf numFmtId="4" fontId="35" fillId="0" borderId="5" xfId="0" applyNumberFormat="1" applyFont="1" applyBorder="1"/>
    <xf numFmtId="0" fontId="35" fillId="45" borderId="5" xfId="0" applyFont="1" applyFill="1" applyBorder="1"/>
    <xf numFmtId="4" fontId="35" fillId="45" borderId="5" xfId="0" applyNumberFormat="1" applyFont="1" applyFill="1" applyBorder="1"/>
    <xf numFmtId="4" fontId="37" fillId="0" borderId="5" xfId="0" applyNumberFormat="1" applyFont="1" applyBorder="1"/>
    <xf numFmtId="4" fontId="37" fillId="44" borderId="5" xfId="0" applyNumberFormat="1" applyFont="1" applyFill="1" applyBorder="1"/>
    <xf numFmtId="4" fontId="38" fillId="0" borderId="5" xfId="0" applyNumberFormat="1" applyFont="1" applyBorder="1"/>
    <xf numFmtId="1" fontId="21" fillId="0" borderId="5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left" vertical="center" wrapText="1"/>
    </xf>
    <xf numFmtId="0" fontId="21" fillId="0" borderId="18" xfId="15" quotePrefix="1" applyNumberFormat="1" applyFont="1" applyFill="1" applyBorder="1" applyAlignment="1" applyProtection="1">
      <alignment horizontal="center" vertical="center" justifyLastLine="1"/>
      <protection locked="0"/>
    </xf>
    <xf numFmtId="0" fontId="21" fillId="0" borderId="18" xfId="15" quotePrefix="1" applyNumberFormat="1" applyFont="1" applyFill="1" applyBorder="1" applyAlignment="1" applyProtection="1">
      <alignment horizontal="left" vertical="center" justifyLastLine="1"/>
      <protection locked="0"/>
    </xf>
    <xf numFmtId="0" fontId="21" fillId="0" borderId="0" xfId="15" quotePrefix="1" applyNumberFormat="1" applyFont="1" applyFill="1" applyBorder="1" applyAlignment="1" applyProtection="1">
      <alignment horizontal="center" vertical="center" justifyLastLine="1"/>
      <protection locked="0"/>
    </xf>
    <xf numFmtId="0" fontId="21" fillId="0" borderId="2" xfId="15" quotePrefix="1" applyNumberFormat="1" applyFont="1" applyFill="1" applyAlignment="1" applyProtection="1">
      <alignment horizontal="center" vertical="center" justifyLastLine="1"/>
      <protection locked="0"/>
    </xf>
    <xf numFmtId="0" fontId="21" fillId="0" borderId="2" xfId="15" quotePrefix="1" applyNumberFormat="1" applyFont="1" applyFill="1" applyAlignment="1" applyProtection="1">
      <alignment horizontal="left" vertical="center" justifyLastLine="1"/>
      <protection locked="0"/>
    </xf>
    <xf numFmtId="0" fontId="40" fillId="0" borderId="5" xfId="0" applyFont="1" applyBorder="1"/>
    <xf numFmtId="0" fontId="34" fillId="0" borderId="5" xfId="0" applyNumberFormat="1" applyFont="1" applyBorder="1" applyAlignment="1">
      <alignment horizontal="left" vertical="center" wrapText="1"/>
    </xf>
    <xf numFmtId="4" fontId="41" fillId="0" borderId="5" xfId="0" applyNumberFormat="1" applyFont="1" applyBorder="1"/>
    <xf numFmtId="0" fontId="41" fillId="0" borderId="5" xfId="0" applyFont="1" applyBorder="1"/>
    <xf numFmtId="0" fontId="35" fillId="0" borderId="0" xfId="0" applyFont="1" applyBorder="1"/>
    <xf numFmtId="4" fontId="35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Border="1"/>
    <xf numFmtId="0" fontId="28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44" borderId="0" xfId="0" applyNumberFormat="1" applyFont="1" applyFill="1" applyBorder="1"/>
    <xf numFmtId="4" fontId="0" fillId="44" borderId="0" xfId="0" applyNumberFormat="1" applyFill="1" applyBorder="1"/>
    <xf numFmtId="0" fontId="0" fillId="44" borderId="0" xfId="0" applyFill="1" applyBorder="1"/>
    <xf numFmtId="4" fontId="36" fillId="0" borderId="5" xfId="0" applyNumberFormat="1" applyFont="1" applyBorder="1" applyAlignment="1">
      <alignment horizontal="center"/>
    </xf>
    <xf numFmtId="4" fontId="36" fillId="44" borderId="5" xfId="0" applyNumberFormat="1" applyFont="1" applyFill="1" applyBorder="1" applyAlignment="1">
      <alignment horizontal="center"/>
    </xf>
    <xf numFmtId="4" fontId="41" fillId="0" borderId="5" xfId="0" applyNumberFormat="1" applyFont="1" applyBorder="1" applyAlignment="1">
      <alignment horizontal="center"/>
    </xf>
    <xf numFmtId="4" fontId="36" fillId="45" borderId="5" xfId="0" applyNumberFormat="1" applyFont="1" applyFill="1" applyBorder="1" applyAlignment="1">
      <alignment horizontal="center"/>
    </xf>
    <xf numFmtId="4" fontId="35" fillId="0" borderId="5" xfId="0" applyNumberFormat="1" applyFont="1" applyBorder="1" applyAlignment="1">
      <alignment horizontal="center"/>
    </xf>
    <xf numFmtId="4" fontId="35" fillId="0" borderId="17" xfId="0" applyNumberFormat="1" applyFont="1" applyBorder="1" applyAlignment="1">
      <alignment horizontal="center"/>
    </xf>
    <xf numFmtId="4" fontId="21" fillId="0" borderId="5" xfId="0" applyNumberFormat="1" applyFont="1" applyFill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4" fontId="35" fillId="45" borderId="5" xfId="0" applyNumberFormat="1" applyFont="1" applyFill="1" applyBorder="1" applyAlignment="1">
      <alignment horizontal="center"/>
    </xf>
    <xf numFmtId="4" fontId="21" fillId="0" borderId="18" xfId="14" applyNumberFormat="1" applyFont="1" applyFill="1" applyBorder="1" applyAlignment="1" applyProtection="1">
      <alignment horizontal="center" vertical="center"/>
      <protection locked="0"/>
    </xf>
    <xf numFmtId="4" fontId="35" fillId="44" borderId="5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4" fontId="28" fillId="0" borderId="5" xfId="0" applyNumberFormat="1" applyFont="1" applyBorder="1"/>
    <xf numFmtId="0" fontId="28" fillId="0" borderId="5" xfId="0" applyFont="1" applyBorder="1"/>
    <xf numFmtId="4" fontId="40" fillId="0" borderId="5" xfId="0" applyNumberFormat="1" applyFont="1" applyBorder="1" applyAlignment="1">
      <alignment horizontal="center"/>
    </xf>
    <xf numFmtId="4" fontId="39" fillId="0" borderId="5" xfId="0" applyNumberFormat="1" applyFont="1" applyBorder="1" applyAlignment="1">
      <alignment horizontal="center"/>
    </xf>
    <xf numFmtId="4" fontId="27" fillId="0" borderId="18" xfId="14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Fill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0" fontId="42" fillId="0" borderId="0" xfId="0" applyFont="1"/>
    <xf numFmtId="1" fontId="43" fillId="47" borderId="12" xfId="0" applyNumberFormat="1" applyFont="1" applyFill="1" applyBorder="1" applyAlignment="1">
      <alignment horizontal="center"/>
    </xf>
    <xf numFmtId="0" fontId="43" fillId="47" borderId="12" xfId="0" applyFont="1" applyFill="1" applyBorder="1" applyAlignment="1">
      <alignment horizontal="center"/>
    </xf>
    <xf numFmtId="0" fontId="44" fillId="47" borderId="13" xfId="0" applyFont="1" applyFill="1" applyBorder="1" applyAlignment="1">
      <alignment horizontal="center"/>
    </xf>
    <xf numFmtId="0" fontId="43" fillId="48" borderId="14" xfId="0" applyFont="1" applyFill="1" applyBorder="1" applyAlignment="1">
      <alignment horizontal="center" wrapText="1"/>
    </xf>
    <xf numFmtId="0" fontId="45" fillId="48" borderId="5" xfId="0" applyFont="1" applyFill="1" applyBorder="1" applyAlignment="1">
      <alignment horizontal="center" vertical="center"/>
    </xf>
    <xf numFmtId="0" fontId="45" fillId="49" borderId="0" xfId="0" applyFont="1" applyFill="1" applyBorder="1" applyAlignment="1">
      <alignment horizontal="center" vertical="center"/>
    </xf>
    <xf numFmtId="0" fontId="42" fillId="0" borderId="0" xfId="0" applyFont="1" applyBorder="1"/>
    <xf numFmtId="1" fontId="43" fillId="47" borderId="15" xfId="0" applyNumberFormat="1" applyFont="1" applyFill="1" applyBorder="1" applyAlignment="1">
      <alignment horizontal="center"/>
    </xf>
    <xf numFmtId="0" fontId="43" fillId="47" borderId="15" xfId="0" applyFont="1" applyFill="1" applyBorder="1" applyAlignment="1">
      <alignment horizontal="center"/>
    </xf>
    <xf numFmtId="0" fontId="44" fillId="47" borderId="0" xfId="0" applyFont="1" applyFill="1" applyBorder="1" applyAlignment="1">
      <alignment horizontal="center"/>
    </xf>
    <xf numFmtId="0" fontId="43" fillId="48" borderId="16" xfId="0" applyFont="1" applyFill="1" applyBorder="1" applyAlignment="1">
      <alignment horizontal="center"/>
    </xf>
    <xf numFmtId="0" fontId="45" fillId="48" borderId="5" xfId="0" applyFont="1" applyFill="1" applyBorder="1" applyAlignment="1">
      <alignment horizontal="center"/>
    </xf>
    <xf numFmtId="0" fontId="45" fillId="49" borderId="0" xfId="0" applyFont="1" applyFill="1" applyBorder="1" applyAlignment="1">
      <alignment horizontal="center"/>
    </xf>
    <xf numFmtId="1" fontId="43" fillId="0" borderId="5" xfId="0" applyNumberFormat="1" applyFont="1" applyBorder="1" applyAlignment="1">
      <alignment horizontal="center"/>
    </xf>
    <xf numFmtId="49" fontId="43" fillId="0" borderId="5" xfId="0" applyNumberFormat="1" applyFont="1" applyBorder="1" applyAlignment="1">
      <alignment horizontal="center"/>
    </xf>
    <xf numFmtId="49" fontId="44" fillId="0" borderId="5" xfId="0" applyNumberFormat="1" applyFont="1" applyBorder="1" applyAlignment="1">
      <alignment horizontal="center"/>
    </xf>
    <xf numFmtId="49" fontId="45" fillId="0" borderId="5" xfId="0" applyNumberFormat="1" applyFont="1" applyBorder="1" applyAlignment="1">
      <alignment horizontal="center"/>
    </xf>
    <xf numFmtId="49" fontId="45" fillId="44" borderId="0" xfId="0" applyNumberFormat="1" applyFont="1" applyFill="1" applyBorder="1" applyAlignment="1">
      <alignment horizontal="center"/>
    </xf>
    <xf numFmtId="0" fontId="46" fillId="0" borderId="5" xfId="0" applyFont="1" applyBorder="1"/>
    <xf numFmtId="0" fontId="47" fillId="0" borderId="5" xfId="0" applyFont="1" applyBorder="1"/>
    <xf numFmtId="4" fontId="46" fillId="0" borderId="5" xfId="0" applyNumberFormat="1" applyFont="1" applyBorder="1"/>
    <xf numFmtId="4" fontId="45" fillId="0" borderId="5" xfId="0" applyNumberFormat="1" applyFont="1" applyBorder="1"/>
    <xf numFmtId="4" fontId="46" fillId="44" borderId="0" xfId="0" applyNumberFormat="1" applyFont="1" applyFill="1" applyBorder="1"/>
    <xf numFmtId="4" fontId="46" fillId="0" borderId="0" xfId="0" applyNumberFormat="1" applyFont="1" applyBorder="1"/>
    <xf numFmtId="1" fontId="43" fillId="0" borderId="5" xfId="0" applyNumberFormat="1" applyFont="1" applyFill="1" applyBorder="1" applyAlignment="1">
      <alignment horizontal="center"/>
    </xf>
    <xf numFmtId="0" fontId="46" fillId="0" borderId="5" xfId="0" applyFont="1" applyFill="1" applyBorder="1"/>
    <xf numFmtId="0" fontId="47" fillId="0" borderId="5" xfId="0" applyFont="1" applyFill="1" applyBorder="1"/>
    <xf numFmtId="0" fontId="42" fillId="46" borderId="5" xfId="0" applyFont="1" applyFill="1" applyBorder="1"/>
    <xf numFmtId="0" fontId="42" fillId="46" borderId="5" xfId="0" applyFont="1" applyFill="1" applyBorder="1" applyAlignment="1">
      <alignment horizontal="center"/>
    </xf>
    <xf numFmtId="0" fontId="42" fillId="46" borderId="9" xfId="0" applyFont="1" applyFill="1" applyBorder="1" applyAlignment="1">
      <alignment horizontal="center"/>
    </xf>
    <xf numFmtId="0" fontId="48" fillId="46" borderId="5" xfId="0" applyFont="1" applyFill="1" applyBorder="1"/>
    <xf numFmtId="0" fontId="48" fillId="46" borderId="5" xfId="0" applyFont="1" applyFill="1" applyBorder="1" applyAlignment="1">
      <alignment horizontal="center"/>
    </xf>
    <xf numFmtId="0" fontId="48" fillId="46" borderId="9" xfId="0" applyFont="1" applyFill="1" applyBorder="1"/>
    <xf numFmtId="0" fontId="48" fillId="46" borderId="11" xfId="0" applyFont="1" applyFill="1" applyBorder="1" applyAlignment="1">
      <alignment horizontal="center"/>
    </xf>
    <xf numFmtId="0" fontId="42" fillId="0" borderId="5" xfId="0" applyFont="1" applyBorder="1"/>
    <xf numFmtId="0" fontId="45" fillId="0" borderId="5" xfId="0" applyNumberFormat="1" applyFont="1" applyBorder="1" applyAlignment="1">
      <alignment horizontal="right"/>
    </xf>
    <xf numFmtId="0" fontId="45" fillId="0" borderId="5" xfId="0" applyFont="1" applyBorder="1"/>
    <xf numFmtId="2" fontId="42" fillId="0" borderId="5" xfId="0" applyNumberFormat="1" applyFont="1" applyBorder="1"/>
    <xf numFmtId="43" fontId="49" fillId="0" borderId="5" xfId="72" applyFont="1" applyBorder="1"/>
    <xf numFmtId="0" fontId="46" fillId="0" borderId="5" xfId="0" applyNumberFormat="1" applyFont="1" applyBorder="1" applyAlignment="1">
      <alignment horizontal="right"/>
    </xf>
    <xf numFmtId="43" fontId="42" fillId="0" borderId="5" xfId="72" applyFont="1" applyBorder="1"/>
    <xf numFmtId="0" fontId="45" fillId="0" borderId="5" xfId="0" applyNumberFormat="1" applyFont="1" applyBorder="1" applyAlignment="1">
      <alignment horizontal="right" vertical="center"/>
    </xf>
    <xf numFmtId="0" fontId="45" fillId="0" borderId="5" xfId="0" applyNumberFormat="1" applyFont="1" applyBorder="1" applyAlignment="1">
      <alignment vertical="center" wrapText="1"/>
    </xf>
    <xf numFmtId="0" fontId="46" fillId="0" borderId="5" xfId="0" applyNumberFormat="1" applyFont="1" applyBorder="1" applyAlignment="1">
      <alignment vertical="center" wrapText="1"/>
    </xf>
    <xf numFmtId="2" fontId="42" fillId="0" borderId="5" xfId="0" applyNumberFormat="1" applyFont="1" applyBorder="1" applyAlignment="1">
      <alignment horizontal="center" vertical="center"/>
    </xf>
    <xf numFmtId="43" fontId="49" fillId="0" borderId="5" xfId="72" applyFont="1" applyBorder="1" applyAlignment="1">
      <alignment horizontal="center" vertical="center"/>
    </xf>
    <xf numFmtId="0" fontId="46" fillId="0" borderId="5" xfId="0" applyNumberFormat="1" applyFont="1" applyBorder="1" applyAlignment="1">
      <alignment horizontal="right" vertical="center"/>
    </xf>
    <xf numFmtId="43" fontId="42" fillId="0" borderId="5" xfId="72" applyFont="1" applyBorder="1" applyAlignment="1">
      <alignment horizontal="center" vertical="center"/>
    </xf>
    <xf numFmtId="2" fontId="49" fillId="0" borderId="5" xfId="0" applyNumberFormat="1" applyFont="1" applyBorder="1" applyAlignment="1">
      <alignment horizontal="right" vertical="center"/>
    </xf>
    <xf numFmtId="2" fontId="49" fillId="0" borderId="5" xfId="0" applyNumberFormat="1" applyFont="1" applyBorder="1" applyAlignment="1">
      <alignment horizontal="center" vertical="center"/>
    </xf>
    <xf numFmtId="2" fontId="42" fillId="0" borderId="5" xfId="0" applyNumberFormat="1" applyFont="1" applyBorder="1" applyAlignment="1">
      <alignment horizontal="right" vertical="center"/>
    </xf>
    <xf numFmtId="4" fontId="49" fillId="0" borderId="5" xfId="0" applyNumberFormat="1" applyFont="1" applyBorder="1" applyAlignment="1">
      <alignment horizontal="right" vertical="center"/>
    </xf>
    <xf numFmtId="1" fontId="46" fillId="0" borderId="5" xfId="0" applyNumberFormat="1" applyFont="1" applyFill="1" applyBorder="1" applyAlignment="1">
      <alignment horizontal="right"/>
    </xf>
    <xf numFmtId="4" fontId="42" fillId="0" borderId="5" xfId="0" applyNumberFormat="1" applyFont="1" applyBorder="1"/>
    <xf numFmtId="43" fontId="46" fillId="0" borderId="5" xfId="72" applyFont="1" applyBorder="1"/>
    <xf numFmtId="1" fontId="45" fillId="0" borderId="5" xfId="0" applyNumberFormat="1" applyFont="1" applyFill="1" applyBorder="1" applyAlignment="1">
      <alignment horizontal="right"/>
    </xf>
    <xf numFmtId="43" fontId="45" fillId="0" borderId="5" xfId="0" applyNumberFormat="1" applyFont="1" applyBorder="1"/>
    <xf numFmtId="2" fontId="49" fillId="0" borderId="5" xfId="0" applyNumberFormat="1" applyFont="1" applyBorder="1"/>
    <xf numFmtId="4" fontId="49" fillId="0" borderId="5" xfId="0" applyNumberFormat="1" applyFont="1" applyBorder="1"/>
    <xf numFmtId="4" fontId="42" fillId="0" borderId="5" xfId="72" applyNumberFormat="1" applyFont="1" applyBorder="1"/>
    <xf numFmtId="4" fontId="49" fillId="0" borderId="5" xfId="72" applyNumberFormat="1" applyFont="1" applyBorder="1"/>
    <xf numFmtId="1" fontId="46" fillId="0" borderId="5" xfId="0" applyNumberFormat="1" applyFont="1" applyFill="1" applyBorder="1" applyAlignment="1">
      <alignment horizontal="right" vertical="top"/>
    </xf>
    <xf numFmtId="0" fontId="46" fillId="0" borderId="5" xfId="0" applyFont="1" applyFill="1" applyBorder="1" applyAlignment="1">
      <alignment vertical="top" wrapText="1"/>
    </xf>
    <xf numFmtId="1" fontId="45" fillId="0" borderId="5" xfId="0" applyNumberFormat="1" applyFont="1" applyFill="1" applyBorder="1" applyAlignment="1">
      <alignment horizontal="right" vertical="top"/>
    </xf>
    <xf numFmtId="0" fontId="45" fillId="0" borderId="5" xfId="0" applyFont="1" applyFill="1" applyBorder="1" applyAlignment="1">
      <alignment vertical="top" wrapText="1"/>
    </xf>
    <xf numFmtId="4" fontId="45" fillId="0" borderId="5" xfId="0" applyNumberFormat="1" applyFont="1" applyFill="1" applyBorder="1" applyAlignment="1">
      <alignment vertical="top" wrapText="1"/>
    </xf>
    <xf numFmtId="0" fontId="45" fillId="0" borderId="5" xfId="0" applyFont="1" applyBorder="1" applyAlignment="1">
      <alignment vertical="top"/>
    </xf>
    <xf numFmtId="4" fontId="45" fillId="0" borderId="5" xfId="0" applyNumberFormat="1" applyFont="1" applyBorder="1" applyAlignment="1">
      <alignment vertical="top"/>
    </xf>
    <xf numFmtId="0" fontId="46" fillId="0" borderId="5" xfId="0" applyFont="1" applyBorder="1" applyAlignment="1">
      <alignment vertical="top"/>
    </xf>
    <xf numFmtId="4" fontId="46" fillId="0" borderId="5" xfId="0" applyNumberFormat="1" applyFont="1" applyBorder="1" applyAlignment="1">
      <alignment vertical="top"/>
    </xf>
    <xf numFmtId="43" fontId="46" fillId="0" borderId="5" xfId="72" applyFont="1" applyBorder="1" applyAlignment="1">
      <alignment vertical="top"/>
    </xf>
    <xf numFmtId="0" fontId="49" fillId="0" borderId="5" xfId="0" applyFont="1" applyBorder="1" applyAlignment="1">
      <alignment horizontal="right" vertical="top"/>
    </xf>
    <xf numFmtId="0" fontId="49" fillId="0" borderId="5" xfId="0" applyFont="1" applyBorder="1" applyAlignment="1">
      <alignment vertical="top"/>
    </xf>
    <xf numFmtId="4" fontId="49" fillId="0" borderId="5" xfId="0" applyNumberFormat="1" applyFont="1" applyBorder="1" applyAlignment="1">
      <alignment vertical="top"/>
    </xf>
    <xf numFmtId="0" fontId="42" fillId="0" borderId="9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horizontal="center" vertical="top"/>
    </xf>
    <xf numFmtId="2" fontId="42" fillId="0" borderId="11" xfId="0" applyNumberFormat="1" applyFont="1" applyBorder="1"/>
    <xf numFmtId="2" fontId="42" fillId="0" borderId="6" xfId="0" applyNumberFormat="1" applyFont="1" applyBorder="1"/>
    <xf numFmtId="0" fontId="48" fillId="45" borderId="0" xfId="0" applyFont="1" applyFill="1"/>
    <xf numFmtId="1" fontId="50" fillId="0" borderId="5" xfId="0" applyNumberFormat="1" applyFont="1" applyFill="1" applyBorder="1"/>
    <xf numFmtId="0" fontId="47" fillId="0" borderId="5" xfId="0" applyFont="1" applyFill="1" applyBorder="1" applyAlignment="1">
      <alignment horizontal="left"/>
    </xf>
    <xf numFmtId="4" fontId="45" fillId="0" borderId="5" xfId="0" applyNumberFormat="1" applyFont="1" applyFill="1" applyBorder="1" applyAlignment="1">
      <alignment horizontal="right"/>
    </xf>
    <xf numFmtId="43" fontId="49" fillId="0" borderId="5" xfId="72" applyFont="1" applyBorder="1" applyAlignment="1">
      <alignment horizontal="right"/>
    </xf>
    <xf numFmtId="1" fontId="46" fillId="0" borderId="5" xfId="0" applyNumberFormat="1" applyFont="1" applyFill="1" applyBorder="1"/>
    <xf numFmtId="43" fontId="47" fillId="0" borderId="5" xfId="72" applyFont="1" applyFill="1" applyBorder="1" applyAlignment="1">
      <alignment horizontal="left"/>
    </xf>
    <xf numFmtId="4" fontId="46" fillId="0" borderId="5" xfId="0" applyNumberFormat="1" applyFont="1" applyFill="1" applyBorder="1" applyAlignment="1">
      <alignment horizontal="right"/>
    </xf>
    <xf numFmtId="1" fontId="47" fillId="0" borderId="5" xfId="0" applyNumberFormat="1" applyFont="1" applyFill="1" applyBorder="1"/>
    <xf numFmtId="4" fontId="47" fillId="0" borderId="5" xfId="0" applyNumberFormat="1" applyFont="1" applyFill="1" applyBorder="1" applyAlignment="1">
      <alignment horizontal="left"/>
    </xf>
    <xf numFmtId="43" fontId="42" fillId="0" borderId="5" xfId="72" applyFont="1" applyBorder="1" applyAlignment="1">
      <alignment horizontal="right"/>
    </xf>
    <xf numFmtId="0" fontId="50" fillId="0" borderId="5" xfId="0" applyFont="1" applyFill="1" applyBorder="1" applyAlignment="1">
      <alignment horizontal="left"/>
    </xf>
    <xf numFmtId="0" fontId="46" fillId="0" borderId="5" xfId="0" applyFont="1" applyFill="1" applyBorder="1" applyAlignment="1">
      <alignment horizontal="left"/>
    </xf>
    <xf numFmtId="43" fontId="46" fillId="0" borderId="5" xfId="72" applyFont="1" applyFill="1" applyBorder="1" applyAlignment="1">
      <alignment horizontal="left"/>
    </xf>
    <xf numFmtId="4" fontId="46" fillId="0" borderId="5" xfId="0" applyNumberFormat="1" applyFont="1" applyBorder="1" applyAlignment="1">
      <alignment horizontal="right"/>
    </xf>
    <xf numFmtId="1" fontId="45" fillId="0" borderId="5" xfId="0" applyNumberFormat="1" applyFont="1" applyFill="1" applyBorder="1"/>
    <xf numFmtId="43" fontId="45" fillId="0" borderId="5" xfId="72" applyFont="1" applyBorder="1"/>
    <xf numFmtId="4" fontId="49" fillId="0" borderId="5" xfId="0" applyNumberFormat="1" applyFont="1" applyBorder="1" applyAlignment="1">
      <alignment horizontal="right"/>
    </xf>
    <xf numFmtId="43" fontId="49" fillId="0" borderId="5" xfId="0" applyNumberFormat="1" applyFont="1" applyBorder="1"/>
    <xf numFmtId="0" fontId="46" fillId="0" borderId="0" xfId="0" applyNumberFormat="1" applyFont="1" applyBorder="1" applyAlignment="1">
      <alignment horizontal="right"/>
    </xf>
    <xf numFmtId="4" fontId="42" fillId="0" borderId="5" xfId="72" applyNumberFormat="1" applyFont="1" applyBorder="1" applyAlignment="1">
      <alignment horizontal="right"/>
    </xf>
    <xf numFmtId="4" fontId="49" fillId="0" borderId="5" xfId="72" applyNumberFormat="1" applyFont="1" applyBorder="1" applyAlignment="1">
      <alignment horizontal="right"/>
    </xf>
    <xf numFmtId="0" fontId="49" fillId="0" borderId="5" xfId="0" applyFont="1" applyBorder="1"/>
    <xf numFmtId="0" fontId="46" fillId="0" borderId="5" xfId="0" applyFont="1" applyBorder="1" applyAlignment="1">
      <alignment vertical="top" wrapText="1"/>
    </xf>
    <xf numFmtId="4" fontId="46" fillId="0" borderId="5" xfId="0" applyNumberFormat="1" applyFont="1" applyBorder="1" applyAlignment="1">
      <alignment vertical="top" wrapText="1"/>
    </xf>
    <xf numFmtId="0" fontId="42" fillId="0" borderId="5" xfId="0" applyFont="1" applyBorder="1" applyAlignment="1">
      <alignment vertical="top"/>
    </xf>
    <xf numFmtId="4" fontId="42" fillId="0" borderId="5" xfId="0" applyNumberFormat="1" applyFont="1" applyBorder="1" applyAlignment="1">
      <alignment vertical="top"/>
    </xf>
    <xf numFmtId="43" fontId="46" fillId="0" borderId="5" xfId="72" applyFont="1" applyBorder="1" applyAlignment="1">
      <alignment vertical="top" wrapText="1"/>
    </xf>
    <xf numFmtId="43" fontId="42" fillId="0" borderId="5" xfId="72" applyFont="1" applyBorder="1" applyAlignment="1">
      <alignment vertical="top"/>
    </xf>
    <xf numFmtId="0" fontId="45" fillId="0" borderId="5" xfId="0" applyFont="1" applyBorder="1" applyAlignment="1">
      <alignment vertical="top" wrapText="1"/>
    </xf>
    <xf numFmtId="4" fontId="45" fillId="0" borderId="5" xfId="0" applyNumberFormat="1" applyFont="1" applyBorder="1" applyAlignment="1">
      <alignment vertical="top" wrapText="1"/>
    </xf>
    <xf numFmtId="0" fontId="42" fillId="0" borderId="0" xfId="0" applyFont="1" applyAlignment="1">
      <alignment vertical="top"/>
    </xf>
    <xf numFmtId="1" fontId="46" fillId="0" borderId="5" xfId="0" applyNumberFormat="1" applyFont="1" applyBorder="1"/>
    <xf numFmtId="43" fontId="47" fillId="0" borderId="5" xfId="72" applyFont="1" applyBorder="1"/>
    <xf numFmtId="0" fontId="46" fillId="0" borderId="5" xfId="0" applyNumberFormat="1" applyFont="1" applyBorder="1"/>
    <xf numFmtId="43" fontId="42" fillId="0" borderId="5" xfId="72" applyFont="1" applyBorder="1" applyAlignment="1"/>
    <xf numFmtId="1" fontId="45" fillId="0" borderId="5" xfId="0" applyNumberFormat="1" applyFont="1" applyBorder="1"/>
    <xf numFmtId="1" fontId="46" fillId="44" borderId="5" xfId="0" applyNumberFormat="1" applyFont="1" applyFill="1" applyBorder="1" applyAlignment="1">
      <alignment horizontal="right"/>
    </xf>
    <xf numFmtId="0" fontId="46" fillId="44" borderId="5" xfId="0" applyFont="1" applyFill="1" applyBorder="1"/>
    <xf numFmtId="43" fontId="46" fillId="44" borderId="5" xfId="72" applyFont="1" applyFill="1" applyBorder="1"/>
    <xf numFmtId="1" fontId="45" fillId="44" borderId="5" xfId="0" applyNumberFormat="1" applyFont="1" applyFill="1" applyBorder="1" applyAlignment="1">
      <alignment horizontal="right"/>
    </xf>
    <xf numFmtId="0" fontId="45" fillId="44" borderId="5" xfId="0" applyFont="1" applyFill="1" applyBorder="1"/>
    <xf numFmtId="43" fontId="45" fillId="44" borderId="5" xfId="72" applyFont="1" applyFill="1" applyBorder="1"/>
    <xf numFmtId="0" fontId="45" fillId="0" borderId="5" xfId="0" applyFont="1" applyFill="1" applyBorder="1"/>
    <xf numFmtId="4" fontId="45" fillId="44" borderId="5" xfId="0" applyNumberFormat="1" applyFont="1" applyFill="1" applyBorder="1"/>
    <xf numFmtId="0" fontId="38" fillId="46" borderId="5" xfId="0" applyFont="1" applyFill="1" applyBorder="1"/>
    <xf numFmtId="0" fontId="38" fillId="46" borderId="5" xfId="0" applyFont="1" applyFill="1" applyBorder="1" applyAlignment="1">
      <alignment horizontal="center"/>
    </xf>
    <xf numFmtId="0" fontId="51" fillId="46" borderId="5" xfId="0" applyFont="1" applyFill="1" applyBorder="1"/>
    <xf numFmtId="0" fontId="51" fillId="46" borderId="5" xfId="0" applyFont="1" applyFill="1" applyBorder="1" applyAlignment="1">
      <alignment horizontal="center"/>
    </xf>
    <xf numFmtId="0" fontId="51" fillId="46" borderId="9" xfId="0" applyFont="1" applyFill="1" applyBorder="1"/>
    <xf numFmtId="0" fontId="51" fillId="46" borderId="11" xfId="0" applyFont="1" applyFill="1" applyBorder="1" applyAlignment="1">
      <alignment horizontal="center"/>
    </xf>
    <xf numFmtId="0" fontId="52" fillId="0" borderId="5" xfId="0" applyFont="1" applyBorder="1"/>
    <xf numFmtId="2" fontId="38" fillId="0" borderId="5" xfId="0" applyNumberFormat="1" applyFont="1" applyBorder="1"/>
    <xf numFmtId="0" fontId="38" fillId="0" borderId="0" xfId="0" applyFont="1"/>
    <xf numFmtId="0" fontId="52" fillId="0" borderId="5" xfId="0" applyNumberFormat="1" applyFont="1" applyBorder="1" applyAlignment="1">
      <alignment vertical="center" wrapText="1"/>
    </xf>
    <xf numFmtId="2" fontId="38" fillId="0" borderId="5" xfId="0" applyNumberFormat="1" applyFont="1" applyBorder="1" applyAlignment="1">
      <alignment horizontal="center" vertical="center"/>
    </xf>
    <xf numFmtId="43" fontId="38" fillId="0" borderId="5" xfId="72" applyFont="1" applyBorder="1"/>
    <xf numFmtId="4" fontId="38" fillId="0" borderId="5" xfId="72" applyNumberFormat="1" applyFont="1" applyBorder="1"/>
    <xf numFmtId="0" fontId="52" fillId="0" borderId="5" xfId="0" applyFont="1" applyFill="1" applyBorder="1" applyAlignment="1">
      <alignment vertical="top" wrapText="1"/>
    </xf>
    <xf numFmtId="4" fontId="52" fillId="0" borderId="5" xfId="0" applyNumberFormat="1" applyFont="1" applyBorder="1"/>
    <xf numFmtId="4" fontId="53" fillId="0" borderId="5" xfId="0" applyNumberFormat="1" applyFont="1" applyBorder="1"/>
    <xf numFmtId="0" fontId="51" fillId="46" borderId="6" xfId="0" applyFont="1" applyFill="1" applyBorder="1" applyAlignment="1">
      <alignment horizontal="center"/>
    </xf>
    <xf numFmtId="0" fontId="54" fillId="46" borderId="6" xfId="0" applyFont="1" applyFill="1" applyBorder="1" applyAlignment="1">
      <alignment horizontal="center"/>
    </xf>
    <xf numFmtId="0" fontId="38" fillId="46" borderId="6" xfId="0" applyFont="1" applyFill="1" applyBorder="1" applyAlignment="1">
      <alignment horizontal="center"/>
    </xf>
    <xf numFmtId="0" fontId="52" fillId="0" borderId="5" xfId="0" applyNumberFormat="1" applyFont="1" applyBorder="1" applyAlignment="1">
      <alignment horizontal="right"/>
    </xf>
    <xf numFmtId="0" fontId="52" fillId="0" borderId="5" xfId="0" applyNumberFormat="1" applyFont="1" applyBorder="1" applyAlignment="1">
      <alignment horizontal="right" vertical="center"/>
    </xf>
    <xf numFmtId="4" fontId="55" fillId="0" borderId="5" xfId="0" applyNumberFormat="1" applyFont="1" applyBorder="1" applyAlignment="1">
      <alignment horizontal="right" vertical="center"/>
    </xf>
    <xf numFmtId="1" fontId="52" fillId="0" borderId="5" xfId="0" applyNumberFormat="1" applyFont="1" applyFill="1" applyBorder="1" applyAlignment="1">
      <alignment horizontal="right"/>
    </xf>
    <xf numFmtId="1" fontId="52" fillId="0" borderId="5" xfId="0" applyNumberFormat="1" applyFont="1" applyFill="1" applyBorder="1" applyAlignment="1">
      <alignment horizontal="right" vertical="top"/>
    </xf>
    <xf numFmtId="0" fontId="52" fillId="0" borderId="5" xfId="0" applyFont="1" applyBorder="1" applyAlignment="1">
      <alignment vertical="top"/>
    </xf>
    <xf numFmtId="1" fontId="52" fillId="0" borderId="5" xfId="0" applyNumberFormat="1" applyFont="1" applyFill="1" applyBorder="1"/>
    <xf numFmtId="4" fontId="38" fillId="0" borderId="5" xfId="0" applyNumberFormat="1" applyFont="1" applyBorder="1" applyAlignment="1">
      <alignment horizontal="right"/>
    </xf>
    <xf numFmtId="43" fontId="38" fillId="0" borderId="5" xfId="0" applyNumberFormat="1" applyFont="1" applyBorder="1"/>
    <xf numFmtId="4" fontId="38" fillId="0" borderId="5" xfId="72" applyNumberFormat="1" applyFont="1" applyBorder="1" applyAlignment="1">
      <alignment horizontal="right"/>
    </xf>
    <xf numFmtId="0" fontId="38" fillId="0" borderId="5" xfId="0" applyFont="1" applyBorder="1" applyAlignment="1">
      <alignment vertical="top"/>
    </xf>
    <xf numFmtId="1" fontId="52" fillId="0" borderId="5" xfId="0" applyNumberFormat="1" applyFont="1" applyBorder="1"/>
    <xf numFmtId="1" fontId="52" fillId="44" borderId="5" xfId="0" applyNumberFormat="1" applyFont="1" applyFill="1" applyBorder="1" applyAlignment="1">
      <alignment horizontal="right"/>
    </xf>
    <xf numFmtId="0" fontId="52" fillId="44" borderId="5" xfId="0" applyFont="1" applyFill="1" applyBorder="1"/>
    <xf numFmtId="0" fontId="52" fillId="0" borderId="5" xfId="0" applyFont="1" applyFill="1" applyBorder="1" applyAlignment="1">
      <alignment horizontal="left"/>
    </xf>
    <xf numFmtId="0" fontId="56" fillId="0" borderId="5" xfId="0" applyFont="1" applyBorder="1"/>
    <xf numFmtId="4" fontId="56" fillId="0" borderId="5" xfId="0" applyNumberFormat="1" applyFont="1" applyBorder="1"/>
    <xf numFmtId="2" fontId="42" fillId="0" borderId="5" xfId="0" applyNumberFormat="1" applyFont="1" applyBorder="1" applyAlignment="1">
      <alignment vertical="top"/>
    </xf>
    <xf numFmtId="2" fontId="49" fillId="0" borderId="5" xfId="0" applyNumberFormat="1" applyFont="1" applyBorder="1" applyAlignment="1">
      <alignment vertical="top"/>
    </xf>
    <xf numFmtId="4" fontId="57" fillId="0" borderId="5" xfId="0" applyNumberFormat="1" applyFont="1" applyBorder="1"/>
    <xf numFmtId="4" fontId="57" fillId="0" borderId="5" xfId="0" applyNumberFormat="1" applyFont="1" applyBorder="1" applyAlignment="1">
      <alignment vertical="top"/>
    </xf>
    <xf numFmtId="4" fontId="52" fillId="0" borderId="5" xfId="0" applyNumberFormat="1" applyFont="1" applyFill="1" applyBorder="1" applyAlignment="1">
      <alignment vertical="top" wrapText="1"/>
    </xf>
    <xf numFmtId="4" fontId="52" fillId="0" borderId="5" xfId="0" applyNumberFormat="1" applyFont="1" applyBorder="1" applyAlignment="1">
      <alignment vertical="top" wrapText="1"/>
    </xf>
    <xf numFmtId="4" fontId="21" fillId="0" borderId="5" xfId="0" applyNumberFormat="1" applyFont="1" applyFill="1" applyBorder="1" applyAlignment="1"/>
    <xf numFmtId="4" fontId="52" fillId="0" borderId="5" xfId="0" applyNumberFormat="1" applyFont="1" applyFill="1" applyBorder="1" applyAlignment="1"/>
    <xf numFmtId="4" fontId="52" fillId="0" borderId="5" xfId="0" applyNumberFormat="1" applyFont="1" applyBorder="1" applyAlignment="1"/>
    <xf numFmtId="1" fontId="34" fillId="0" borderId="15" xfId="0" applyNumberFormat="1" applyFont="1" applyFill="1" applyBorder="1"/>
    <xf numFmtId="0" fontId="34" fillId="0" borderId="15" xfId="0" applyFont="1" applyFill="1" applyBorder="1"/>
    <xf numFmtId="4" fontId="38" fillId="0" borderId="5" xfId="0" applyNumberFormat="1" applyFont="1" applyBorder="1" applyAlignment="1">
      <alignment horizontal="center" vertical="center"/>
    </xf>
    <xf numFmtId="4" fontId="38" fillId="0" borderId="5" xfId="0" applyNumberFormat="1" applyFont="1" applyBorder="1" applyAlignment="1">
      <alignment vertical="top"/>
    </xf>
    <xf numFmtId="1" fontId="34" fillId="0" borderId="5" xfId="0" applyNumberFormat="1" applyFont="1" applyFill="1" applyBorder="1"/>
    <xf numFmtId="0" fontId="34" fillId="0" borderId="5" xfId="0" applyFont="1" applyFill="1" applyBorder="1"/>
    <xf numFmtId="0" fontId="58" fillId="0" borderId="0" xfId="0" applyFont="1"/>
    <xf numFmtId="0" fontId="58" fillId="46" borderId="5" xfId="0" applyFont="1" applyFill="1" applyBorder="1" applyAlignment="1">
      <alignment horizontal="center"/>
    </xf>
    <xf numFmtId="0" fontId="59" fillId="46" borderId="5" xfId="0" applyFont="1" applyFill="1" applyBorder="1" applyAlignment="1">
      <alignment horizontal="center"/>
    </xf>
    <xf numFmtId="2" fontId="58" fillId="0" borderId="5" xfId="0" applyNumberFormat="1" applyFont="1" applyBorder="1"/>
    <xf numFmtId="2" fontId="58" fillId="0" borderId="5" xfId="0" applyNumberFormat="1" applyFont="1" applyBorder="1" applyAlignment="1">
      <alignment horizontal="center" vertical="center"/>
    </xf>
    <xf numFmtId="2" fontId="60" fillId="0" borderId="5" xfId="0" applyNumberFormat="1" applyFont="1" applyBorder="1" applyAlignment="1">
      <alignment horizontal="center" vertical="center"/>
    </xf>
    <xf numFmtId="4" fontId="60" fillId="0" borderId="5" xfId="0" applyNumberFormat="1" applyFont="1" applyBorder="1" applyAlignment="1">
      <alignment horizontal="right" vertical="center"/>
    </xf>
    <xf numFmtId="4" fontId="58" fillId="0" borderId="5" xfId="0" applyNumberFormat="1" applyFont="1" applyBorder="1"/>
    <xf numFmtId="2" fontId="60" fillId="0" borderId="5" xfId="0" applyNumberFormat="1" applyFont="1" applyBorder="1"/>
    <xf numFmtId="4" fontId="60" fillId="0" borderId="5" xfId="0" applyNumberFormat="1" applyFont="1" applyBorder="1"/>
    <xf numFmtId="2" fontId="58" fillId="0" borderId="11" xfId="0" applyNumberFormat="1" applyFont="1" applyBorder="1"/>
    <xf numFmtId="43" fontId="60" fillId="0" borderId="5" xfId="72" applyFont="1" applyBorder="1"/>
    <xf numFmtId="43" fontId="60" fillId="0" borderId="5" xfId="72" applyFont="1" applyBorder="1" applyAlignment="1">
      <alignment horizontal="right"/>
    </xf>
    <xf numFmtId="4" fontId="60" fillId="0" borderId="5" xfId="72" applyNumberFormat="1" applyFont="1" applyBorder="1"/>
    <xf numFmtId="0" fontId="58" fillId="0" borderId="5" xfId="0" applyFont="1" applyBorder="1"/>
    <xf numFmtId="4" fontId="60" fillId="0" borderId="5" xfId="0" applyNumberFormat="1" applyFont="1" applyBorder="1" applyAlignment="1">
      <alignment horizontal="right"/>
    </xf>
    <xf numFmtId="4" fontId="60" fillId="0" borderId="5" xfId="72" applyNumberFormat="1" applyFont="1" applyBorder="1" applyAlignment="1">
      <alignment horizontal="right"/>
    </xf>
    <xf numFmtId="4" fontId="58" fillId="0" borderId="5" xfId="0" applyNumberFormat="1" applyFont="1" applyBorder="1" applyAlignment="1">
      <alignment vertical="top"/>
    </xf>
    <xf numFmtId="43" fontId="60" fillId="0" borderId="5" xfId="0" applyNumberFormat="1" applyFont="1" applyBorder="1"/>
    <xf numFmtId="4" fontId="61" fillId="0" borderId="5" xfId="0" applyNumberFormat="1" applyFont="1" applyBorder="1"/>
    <xf numFmtId="1" fontId="43" fillId="44" borderId="0" xfId="0" applyNumberFormat="1" applyFont="1" applyFill="1" applyBorder="1" applyAlignment="1">
      <alignment horizontal="center"/>
    </xf>
    <xf numFmtId="0" fontId="43" fillId="44" borderId="0" xfId="0" applyFont="1" applyFill="1" applyBorder="1" applyAlignment="1">
      <alignment horizontal="center"/>
    </xf>
    <xf numFmtId="0" fontId="44" fillId="44" borderId="0" xfId="0" applyFont="1" applyFill="1" applyBorder="1" applyAlignment="1">
      <alignment horizontal="center"/>
    </xf>
    <xf numFmtId="0" fontId="43" fillId="49" borderId="0" xfId="0" applyFont="1" applyFill="1" applyBorder="1" applyAlignment="1">
      <alignment horizontal="center" wrapText="1"/>
    </xf>
    <xf numFmtId="0" fontId="43" fillId="49" borderId="0" xfId="0" applyFont="1" applyFill="1" applyBorder="1" applyAlignment="1">
      <alignment horizontal="center"/>
    </xf>
    <xf numFmtId="49" fontId="43" fillId="44" borderId="0" xfId="0" applyNumberFormat="1" applyFont="1" applyFill="1" applyBorder="1" applyAlignment="1">
      <alignment horizontal="center"/>
    </xf>
    <xf numFmtId="49" fontId="44" fillId="44" borderId="0" xfId="0" applyNumberFormat="1" applyFont="1" applyFill="1" applyBorder="1" applyAlignment="1">
      <alignment horizontal="center"/>
    </xf>
    <xf numFmtId="0" fontId="46" fillId="44" borderId="0" xfId="0" applyFont="1" applyFill="1" applyBorder="1"/>
    <xf numFmtId="0" fontId="47" fillId="44" borderId="0" xfId="0" applyFont="1" applyFill="1" applyBorder="1"/>
    <xf numFmtId="1" fontId="62" fillId="47" borderId="12" xfId="0" applyNumberFormat="1" applyFont="1" applyFill="1" applyBorder="1" applyAlignment="1">
      <alignment horizontal="center"/>
    </xf>
    <xf numFmtId="0" fontId="62" fillId="47" borderId="12" xfId="0" applyFont="1" applyFill="1" applyBorder="1" applyAlignment="1">
      <alignment horizontal="center"/>
    </xf>
    <xf numFmtId="0" fontId="63" fillId="47" borderId="13" xfId="0" applyFont="1" applyFill="1" applyBorder="1" applyAlignment="1">
      <alignment horizontal="center"/>
    </xf>
    <xf numFmtId="0" fontId="62" fillId="48" borderId="14" xfId="0" applyFont="1" applyFill="1" applyBorder="1" applyAlignment="1">
      <alignment horizontal="center" wrapText="1"/>
    </xf>
    <xf numFmtId="0" fontId="62" fillId="48" borderId="5" xfId="0" applyFont="1" applyFill="1" applyBorder="1" applyAlignment="1">
      <alignment horizontal="center" vertical="center"/>
    </xf>
    <xf numFmtId="1" fontId="62" fillId="47" borderId="15" xfId="0" applyNumberFormat="1" applyFont="1" applyFill="1" applyBorder="1" applyAlignment="1">
      <alignment horizontal="center"/>
    </xf>
    <xf numFmtId="0" fontId="62" fillId="47" borderId="15" xfId="0" applyFont="1" applyFill="1" applyBorder="1" applyAlignment="1">
      <alignment horizontal="center"/>
    </xf>
    <xf numFmtId="0" fontId="63" fillId="47" borderId="0" xfId="0" applyFont="1" applyFill="1" applyBorder="1" applyAlignment="1">
      <alignment horizontal="center"/>
    </xf>
    <xf numFmtId="0" fontId="62" fillId="48" borderId="16" xfId="0" applyFont="1" applyFill="1" applyBorder="1" applyAlignment="1">
      <alignment horizontal="center"/>
    </xf>
    <xf numFmtId="0" fontId="62" fillId="48" borderId="5" xfId="0" applyFont="1" applyFill="1" applyBorder="1" applyAlignment="1">
      <alignment horizontal="center"/>
    </xf>
    <xf numFmtId="1" fontId="62" fillId="0" borderId="5" xfId="0" applyNumberFormat="1" applyFont="1" applyBorder="1" applyAlignment="1">
      <alignment horizontal="center"/>
    </xf>
    <xf numFmtId="49" fontId="62" fillId="0" borderId="5" xfId="0" applyNumberFormat="1" applyFont="1" applyBorder="1" applyAlignment="1">
      <alignment horizontal="center"/>
    </xf>
    <xf numFmtId="49" fontId="63" fillId="0" borderId="5" xfId="0" applyNumberFormat="1" applyFont="1" applyBorder="1" applyAlignment="1">
      <alignment horizontal="center"/>
    </xf>
    <xf numFmtId="0" fontId="64" fillId="0" borderId="5" xfId="0" applyFont="1" applyBorder="1"/>
    <xf numFmtId="0" fontId="65" fillId="0" borderId="5" xfId="0" applyFont="1" applyBorder="1"/>
    <xf numFmtId="4" fontId="64" fillId="0" borderId="5" xfId="0" applyNumberFormat="1" applyFont="1" applyBorder="1"/>
    <xf numFmtId="1" fontId="62" fillId="0" borderId="5" xfId="0" applyNumberFormat="1" applyFont="1" applyFill="1" applyBorder="1" applyAlignment="1">
      <alignment horizontal="center"/>
    </xf>
    <xf numFmtId="0" fontId="64" fillId="0" borderId="5" xfId="0" applyFont="1" applyFill="1" applyBorder="1"/>
    <xf numFmtId="0" fontId="65" fillId="0" borderId="5" xfId="0" applyFont="1" applyFill="1" applyBorder="1"/>
    <xf numFmtId="0" fontId="42" fillId="46" borderId="9" xfId="0" applyFont="1" applyFill="1" applyBorder="1" applyAlignment="1">
      <alignment horizontal="center"/>
    </xf>
    <xf numFmtId="0" fontId="48" fillId="46" borderId="11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8" fillId="45" borderId="9" xfId="0" applyFont="1" applyFill="1" applyBorder="1" applyAlignment="1">
      <alignment horizontal="center"/>
    </xf>
    <xf numFmtId="0" fontId="48" fillId="45" borderId="11" xfId="0" applyFont="1" applyFill="1" applyBorder="1" applyAlignment="1">
      <alignment horizontal="center"/>
    </xf>
    <xf numFmtId="0" fontId="48" fillId="45" borderId="6" xfId="0" applyFont="1" applyFill="1" applyBorder="1" applyAlignment="1">
      <alignment horizontal="center"/>
    </xf>
    <xf numFmtId="0" fontId="42" fillId="46" borderId="9" xfId="0" applyFont="1" applyFill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8" fillId="46" borderId="9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8" fillId="46" borderId="11" xfId="0" applyFont="1" applyFill="1" applyBorder="1" applyAlignment="1">
      <alignment horizontal="center"/>
    </xf>
    <xf numFmtId="0" fontId="51" fillId="45" borderId="9" xfId="0" applyFont="1" applyFill="1" applyBorder="1" applyAlignment="1">
      <alignment horizontal="center"/>
    </xf>
    <xf numFmtId="0" fontId="51" fillId="45" borderId="11" xfId="0" applyFont="1" applyFill="1" applyBorder="1" applyAlignment="1">
      <alignment horizontal="center"/>
    </xf>
    <xf numFmtId="0" fontId="51" fillId="45" borderId="6" xfId="0" applyFont="1" applyFill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5" xfId="0" applyFont="1" applyBorder="1" applyAlignment="1">
      <alignment horizontal="center"/>
    </xf>
    <xf numFmtId="4" fontId="28" fillId="0" borderId="9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37" fillId="0" borderId="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2" fillId="0" borderId="5" xfId="0" applyNumberFormat="1" applyFont="1" applyBorder="1" applyAlignment="1">
      <alignment horizontal="center" vertical="center"/>
    </xf>
    <xf numFmtId="0" fontId="0" fillId="0" borderId="5" xfId="0" applyFill="1" applyBorder="1"/>
    <xf numFmtId="2" fontId="48" fillId="46" borderId="9" xfId="0" applyNumberFormat="1" applyFont="1" applyFill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0" fontId="0" fillId="0" borderId="11" xfId="0" applyBorder="1" applyAlignment="1"/>
    <xf numFmtId="0" fontId="0" fillId="0" borderId="6" xfId="0" applyBorder="1" applyAlignment="1"/>
    <xf numFmtId="4" fontId="37" fillId="45" borderId="5" xfId="0" applyNumberFormat="1" applyFont="1" applyFill="1" applyBorder="1"/>
    <xf numFmtId="0" fontId="48" fillId="46" borderId="9" xfId="0" applyNumberFormat="1" applyFont="1" applyFill="1" applyBorder="1" applyAlignment="1">
      <alignment horizontal="center"/>
    </xf>
    <xf numFmtId="0" fontId="42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" fontId="29" fillId="44" borderId="5" xfId="0" applyNumberFormat="1" applyFont="1" applyFill="1" applyBorder="1" applyAlignment="1">
      <alignment horizontal="center"/>
    </xf>
    <xf numFmtId="4" fontId="61" fillId="0" borderId="5" xfId="0" applyNumberFormat="1" applyFont="1" applyBorder="1" applyAlignment="1">
      <alignment horizontal="right" vertical="center"/>
    </xf>
    <xf numFmtId="4" fontId="42" fillId="0" borderId="5" xfId="0" applyNumberFormat="1" applyFont="1" applyBorder="1" applyAlignment="1"/>
    <xf numFmtId="4" fontId="21" fillId="44" borderId="5" xfId="0" applyNumberFormat="1" applyFont="1" applyFill="1" applyBorder="1"/>
    <xf numFmtId="4" fontId="57" fillId="0" borderId="0" xfId="0" applyNumberFormat="1" applyFont="1"/>
    <xf numFmtId="43" fontId="57" fillId="0" borderId="0" xfId="0" applyNumberFormat="1" applyFont="1"/>
    <xf numFmtId="4" fontId="57" fillId="0" borderId="5" xfId="0" applyNumberFormat="1" applyFont="1" applyBorder="1" applyAlignment="1">
      <alignment horizontal="center"/>
    </xf>
    <xf numFmtId="0" fontId="54" fillId="46" borderId="9" xfId="0" applyFont="1" applyFill="1" applyBorder="1" applyAlignment="1">
      <alignment horizontal="center"/>
    </xf>
    <xf numFmtId="0" fontId="51" fillId="46" borderId="9" xfId="0" applyFont="1" applyFill="1" applyBorder="1" applyAlignment="1">
      <alignment horizontal="center"/>
    </xf>
    <xf numFmtId="4" fontId="38" fillId="0" borderId="0" xfId="0" applyNumberFormat="1" applyFont="1" applyBorder="1"/>
    <xf numFmtId="43" fontId="38" fillId="0" borderId="5" xfId="72" applyFont="1" applyBorder="1" applyAlignment="1">
      <alignment horizontal="right"/>
    </xf>
    <xf numFmtId="0" fontId="38" fillId="0" borderId="9" xfId="0" applyFont="1" applyBorder="1"/>
    <xf numFmtId="0" fontId="38" fillId="0" borderId="6" xfId="0" applyFont="1" applyBorder="1"/>
  </cellXfs>
  <cellStyles count="74">
    <cellStyle name="Accent1 - 20%" xfId="17"/>
    <cellStyle name="Accent1 - 40%" xfId="18"/>
    <cellStyle name="Accent1 - 60%" xfId="19"/>
    <cellStyle name="Accent2 - 20%" xfId="20"/>
    <cellStyle name="Accent2 - 40%" xfId="21"/>
    <cellStyle name="Accent2 - 60%" xfId="22"/>
    <cellStyle name="Accent3 - 20%" xfId="23"/>
    <cellStyle name="Accent3 - 40%" xfId="24"/>
    <cellStyle name="Accent3 - 60%" xfId="25"/>
    <cellStyle name="Accent4 - 20%" xfId="26"/>
    <cellStyle name="Accent4 - 40%" xfId="27"/>
    <cellStyle name="Accent4 - 60%" xfId="28"/>
    <cellStyle name="Accent5 - 20%" xfId="29"/>
    <cellStyle name="Accent5 - 40%" xfId="30"/>
    <cellStyle name="Accent5 - 60%" xfId="31"/>
    <cellStyle name="Accent6 - 20%" xfId="32"/>
    <cellStyle name="Accent6 - 40%" xfId="33"/>
    <cellStyle name="Accent6 - 60%" xfId="34"/>
    <cellStyle name="Comma" xfId="72" builtinId="3"/>
    <cellStyle name="Comma 2" xfId="1"/>
    <cellStyle name="Emphasis 1" xfId="35"/>
    <cellStyle name="Emphasis 2" xfId="36"/>
    <cellStyle name="Emphasis 3" xfId="37"/>
    <cellStyle name="Naslov 1 2" xfId="71"/>
    <cellStyle name="Normal" xfId="0" builtinId="0"/>
    <cellStyle name="Normal 2" xfId="2"/>
    <cellStyle name="Normal 2 2" xfId="73"/>
    <cellStyle name="Normal 3" xfId="16"/>
    <cellStyle name="Normal 3 3" xfId="3"/>
    <cellStyle name="Normal 6" xfId="4"/>
    <cellStyle name="Obično_01_ZAGREBAČKA ŽUPANIJA" xfId="69"/>
    <cellStyle name="SAPBEXaggData" xfId="5"/>
    <cellStyle name="SAPBEXaggDataEmph" xfId="38"/>
    <cellStyle name="SAPBEXaggItem" xfId="6"/>
    <cellStyle name="SAPBEXaggItemX" xfId="39"/>
    <cellStyle name="SAPBEXchaText" xfId="7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8"/>
    <cellStyle name="SAPBEXheaderItem" xfId="52"/>
    <cellStyle name="SAPBEXheaderText" xfId="53"/>
    <cellStyle name="SAPBEXHLevel0" xfId="9"/>
    <cellStyle name="SAPBEXHLevel0 2" xfId="70"/>
    <cellStyle name="SAPBEXHLevel0X" xfId="54"/>
    <cellStyle name="SAPBEXHLevel1" xfId="10"/>
    <cellStyle name="SAPBEXHLevel1X" xfId="55"/>
    <cellStyle name="SAPBEXHLevel2" xfId="11"/>
    <cellStyle name="SAPBEXHLevel2X" xfId="56"/>
    <cellStyle name="SAPBEXHLevel3" xfId="12"/>
    <cellStyle name="SAPBEXHLevel3X" xfId="57"/>
    <cellStyle name="SAPBEXinputData" xfId="58"/>
    <cellStyle name="SAPBEXItemHeader" xfId="13"/>
    <cellStyle name="SAPBEXresData" xfId="59"/>
    <cellStyle name="SAPBEXresDataEmph" xfId="60"/>
    <cellStyle name="SAPBEXresItem" xfId="61"/>
    <cellStyle name="SAPBEXresItemX" xfId="62"/>
    <cellStyle name="SAPBEXstdData" xfId="14"/>
    <cellStyle name="SAPBEXstdDataEmph" xfId="63"/>
    <cellStyle name="SAPBEXstdItem" xfId="15"/>
    <cellStyle name="SAPBEXstdItemX" xfId="64"/>
    <cellStyle name="SAPBEXtitle" xfId="65"/>
    <cellStyle name="SAPBEXunassignedItem" xfId="66"/>
    <cellStyle name="SAPBEXundefined" xfId="67"/>
    <cellStyle name="Sheet Title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245"/>
  <sheetViews>
    <sheetView topLeftCell="J46" zoomScale="55" zoomScaleNormal="55" workbookViewId="0">
      <selection activeCell="P65" sqref="P65"/>
    </sheetView>
  </sheetViews>
  <sheetFormatPr defaultRowHeight="23.25"/>
  <cols>
    <col min="1" max="1" width="7.28515625" style="109" customWidth="1"/>
    <col min="2" max="2" width="25.85546875" style="109" customWidth="1"/>
    <col min="3" max="3" width="60" style="109" customWidth="1"/>
    <col min="4" max="4" width="36.5703125" style="109" bestFit="1" customWidth="1"/>
    <col min="5" max="5" width="35.5703125" style="109" bestFit="1" customWidth="1"/>
    <col min="6" max="6" width="32.42578125" style="109" bestFit="1" customWidth="1"/>
    <col min="7" max="8" width="32.42578125" style="109" customWidth="1"/>
    <col min="9" max="9" width="51.85546875" style="109" bestFit="1" customWidth="1"/>
    <col min="10" max="10" width="45.28515625" style="109" bestFit="1" customWidth="1"/>
    <col min="11" max="13" width="33.7109375" style="109" bestFit="1" customWidth="1"/>
    <col min="14" max="14" width="52" style="109" bestFit="1" customWidth="1"/>
    <col min="15" max="15" width="46" style="109" bestFit="1" customWidth="1"/>
    <col min="16" max="16" width="35.7109375" style="285" customWidth="1"/>
    <col min="17" max="17" width="41.42578125" style="285" bestFit="1" customWidth="1"/>
    <col min="18" max="18" width="42.28515625" style="285" bestFit="1" customWidth="1"/>
    <col min="19" max="20" width="35.5703125" style="109" bestFit="1" customWidth="1"/>
    <col min="21" max="23" width="42.5703125" style="109" customWidth="1"/>
    <col min="24" max="24" width="33.140625" style="109" bestFit="1" customWidth="1"/>
    <col min="25" max="25" width="29.85546875" style="109" bestFit="1" customWidth="1"/>
    <col min="26" max="26" width="34.42578125" style="109" bestFit="1" customWidth="1"/>
    <col min="27" max="28" width="41.42578125" style="109" bestFit="1" customWidth="1"/>
    <col min="29" max="29" width="33.140625" style="109" bestFit="1" customWidth="1"/>
    <col min="30" max="30" width="45.140625" style="109" bestFit="1" customWidth="1"/>
    <col min="31" max="31" width="21.85546875" style="109" bestFit="1" customWidth="1"/>
    <col min="32" max="32" width="42.28515625" bestFit="1" customWidth="1"/>
    <col min="33" max="33" width="41.42578125" bestFit="1" customWidth="1"/>
  </cols>
  <sheetData>
    <row r="3" spans="1:35" ht="15" customHeight="1">
      <c r="AF3" s="4"/>
      <c r="AG3" s="4"/>
      <c r="AH3" s="4"/>
      <c r="AI3" s="4"/>
    </row>
    <row r="4" spans="1:35">
      <c r="K4" s="305"/>
      <c r="L4" s="305"/>
      <c r="M4" s="305"/>
      <c r="N4" s="306"/>
      <c r="O4" s="307"/>
      <c r="P4" s="308"/>
      <c r="Q4" s="308"/>
      <c r="R4" s="308"/>
      <c r="S4" s="115"/>
      <c r="AF4" s="4"/>
      <c r="AG4" s="4"/>
      <c r="AH4" s="4"/>
      <c r="AI4" s="4"/>
    </row>
    <row r="5" spans="1:35">
      <c r="A5" s="110" t="s">
        <v>291</v>
      </c>
      <c r="B5" s="111" t="s">
        <v>292</v>
      </c>
      <c r="C5" s="112" t="s">
        <v>293</v>
      </c>
      <c r="D5" s="113" t="s">
        <v>294</v>
      </c>
      <c r="E5" s="114" t="s">
        <v>295</v>
      </c>
      <c r="F5" s="115"/>
      <c r="G5" s="115"/>
      <c r="H5" s="115"/>
      <c r="K5" s="305"/>
      <c r="L5" s="305"/>
      <c r="M5" s="305"/>
      <c r="N5" s="306"/>
      <c r="O5" s="307"/>
      <c r="P5" s="309"/>
      <c r="Q5" s="309"/>
      <c r="R5" s="309"/>
      <c r="S5" s="122"/>
      <c r="Z5" s="116"/>
      <c r="AA5" s="116"/>
      <c r="AB5" s="116"/>
      <c r="AC5" s="116"/>
      <c r="AD5" s="116"/>
      <c r="AE5" s="3"/>
    </row>
    <row r="6" spans="1:35">
      <c r="A6" s="117"/>
      <c r="B6" s="118"/>
      <c r="C6" s="119"/>
      <c r="D6" s="120" t="s">
        <v>308</v>
      </c>
      <c r="E6" s="121" t="s">
        <v>296</v>
      </c>
      <c r="F6" s="122"/>
      <c r="G6" s="122"/>
      <c r="H6" s="122"/>
      <c r="K6" s="305"/>
      <c r="L6" s="305"/>
      <c r="M6" s="305"/>
      <c r="N6" s="310"/>
      <c r="O6" s="311"/>
      <c r="P6" s="310"/>
      <c r="Q6" s="310"/>
      <c r="R6" s="310"/>
      <c r="S6" s="127"/>
      <c r="Z6" s="116"/>
      <c r="AA6" s="116"/>
      <c r="AB6" s="116"/>
      <c r="AC6" s="116"/>
      <c r="AD6" s="116"/>
      <c r="AE6" s="3"/>
    </row>
    <row r="7" spans="1:35">
      <c r="A7" s="123">
        <v>1</v>
      </c>
      <c r="B7" s="124" t="s">
        <v>297</v>
      </c>
      <c r="C7" s="125"/>
      <c r="D7" s="124" t="s">
        <v>298</v>
      </c>
      <c r="E7" s="126"/>
      <c r="F7" s="127"/>
      <c r="G7" s="127"/>
      <c r="H7" s="127"/>
      <c r="K7" s="305"/>
      <c r="L7" s="305"/>
      <c r="M7" s="305"/>
      <c r="N7" s="312"/>
      <c r="O7" s="313"/>
      <c r="P7" s="132"/>
      <c r="Q7" s="132"/>
      <c r="R7" s="132"/>
      <c r="S7" s="132"/>
      <c r="Z7" s="116"/>
      <c r="AA7" s="116"/>
      <c r="AB7" s="116"/>
      <c r="AC7" s="116"/>
      <c r="AD7" s="116"/>
      <c r="AE7" s="3"/>
    </row>
    <row r="8" spans="1:35">
      <c r="A8" s="123" t="s">
        <v>299</v>
      </c>
      <c r="B8" s="128" t="s">
        <v>5</v>
      </c>
      <c r="C8" s="129"/>
      <c r="D8" s="130">
        <f>D65+I65+N65+S65+X65+AC65</f>
        <v>33156298.16</v>
      </c>
      <c r="E8" s="130">
        <f>F65+K65+P65+U65+Z65+AE65</f>
        <v>39243614.499999993</v>
      </c>
      <c r="F8" s="132"/>
      <c r="G8" s="132"/>
      <c r="H8" s="132"/>
      <c r="K8" s="305"/>
      <c r="L8" s="305"/>
      <c r="M8" s="305"/>
      <c r="N8" s="312"/>
      <c r="O8" s="313"/>
      <c r="P8" s="132"/>
      <c r="Q8" s="132"/>
      <c r="R8" s="132"/>
      <c r="S8" s="132"/>
      <c r="Z8" s="116"/>
      <c r="AA8" s="116"/>
      <c r="AB8" s="116"/>
      <c r="AC8" s="116"/>
      <c r="AD8" s="116"/>
      <c r="AE8" s="3"/>
    </row>
    <row r="9" spans="1:35">
      <c r="A9" s="123" t="s">
        <v>300</v>
      </c>
      <c r="B9" s="128" t="s">
        <v>301</v>
      </c>
      <c r="C9" s="129"/>
      <c r="D9" s="130">
        <f>D220+I220+I245+N220+N245+S220+S245+X220+X245+AC220+AC245</f>
        <v>34769991.580000006</v>
      </c>
      <c r="E9" s="130">
        <f>F220+K220+P220+U220+Z220+AE220+F245+K245+P245+U245+Z245+AE245</f>
        <v>39309240.340000004</v>
      </c>
      <c r="F9" s="133" t="s">
        <v>309</v>
      </c>
      <c r="G9" s="133"/>
      <c r="H9" s="133"/>
      <c r="K9" s="305"/>
      <c r="L9" s="305"/>
      <c r="M9" s="305"/>
      <c r="N9" s="312"/>
      <c r="O9" s="313"/>
      <c r="P9" s="132"/>
      <c r="Q9" s="132"/>
      <c r="R9" s="132"/>
      <c r="S9" s="132"/>
      <c r="Z9" s="116"/>
      <c r="AA9" s="116"/>
      <c r="AB9" s="116"/>
      <c r="AC9" s="116"/>
      <c r="AD9" s="116"/>
      <c r="AE9" s="3"/>
    </row>
    <row r="10" spans="1:35">
      <c r="A10" s="123" t="s">
        <v>302</v>
      </c>
      <c r="B10" s="128" t="s">
        <v>303</v>
      </c>
      <c r="C10" s="129"/>
      <c r="D10" s="130">
        <f>+D8-D9</f>
        <v>-1613693.4200000055</v>
      </c>
      <c r="E10" s="130">
        <f>+E8-E9</f>
        <v>-65625.840000011027</v>
      </c>
      <c r="F10" s="133"/>
      <c r="G10" s="133"/>
      <c r="H10" s="133"/>
      <c r="K10" s="305"/>
      <c r="L10" s="305"/>
      <c r="M10" s="305"/>
      <c r="N10" s="312"/>
      <c r="O10" s="313"/>
      <c r="P10" s="132"/>
      <c r="Q10" s="132"/>
      <c r="R10" s="132"/>
      <c r="S10" s="132"/>
      <c r="Z10" s="116"/>
      <c r="AA10" s="116"/>
      <c r="AB10" s="116"/>
      <c r="AC10" s="116"/>
      <c r="AD10" s="116"/>
      <c r="AE10" s="3"/>
    </row>
    <row r="11" spans="1:35">
      <c r="A11" s="134" t="s">
        <v>304</v>
      </c>
      <c r="B11" s="128" t="s">
        <v>305</v>
      </c>
      <c r="C11" s="129"/>
      <c r="D11" s="130"/>
      <c r="E11" s="130"/>
      <c r="F11" s="133"/>
      <c r="G11" s="133"/>
      <c r="H11" s="133"/>
      <c r="K11" s="305"/>
      <c r="L11" s="305"/>
      <c r="M11" s="305"/>
      <c r="N11" s="312"/>
      <c r="O11" s="313"/>
      <c r="P11" s="132"/>
      <c r="Q11" s="132"/>
      <c r="R11" s="132"/>
      <c r="S11" s="132"/>
      <c r="Z11" s="116"/>
      <c r="AA11" s="116"/>
      <c r="AB11" s="116"/>
      <c r="AC11" s="116"/>
      <c r="AD11" s="116"/>
      <c r="AE11" s="3"/>
    </row>
    <row r="12" spans="1:35">
      <c r="A12" s="134" t="s">
        <v>306</v>
      </c>
      <c r="B12" s="135" t="s">
        <v>307</v>
      </c>
      <c r="C12" s="136"/>
      <c r="D12" s="130">
        <f>+D10+D11</f>
        <v>-1613693.4200000055</v>
      </c>
      <c r="E12" s="130"/>
      <c r="F12" s="133"/>
      <c r="G12" s="133"/>
      <c r="H12" s="133"/>
      <c r="Z12" s="116"/>
      <c r="AA12" s="116"/>
      <c r="AB12" s="116"/>
      <c r="AC12" s="116"/>
      <c r="AD12" s="116"/>
      <c r="AE12" s="3"/>
    </row>
    <row r="13" spans="1:35">
      <c r="AF13" s="3"/>
      <c r="AG13" s="3"/>
      <c r="AH13" s="3"/>
      <c r="AI13" s="3"/>
    </row>
    <row r="14" spans="1:35">
      <c r="AF14" s="3"/>
      <c r="AG14" s="3"/>
      <c r="AH14" s="3"/>
      <c r="AI14" s="3"/>
    </row>
    <row r="15" spans="1:35">
      <c r="A15" s="137"/>
      <c r="B15" s="138"/>
      <c r="C15" s="138"/>
      <c r="D15" s="138"/>
      <c r="E15" s="138"/>
      <c r="F15" s="138"/>
      <c r="G15" s="333"/>
      <c r="H15" s="333"/>
      <c r="I15" s="139"/>
      <c r="J15" s="339"/>
      <c r="K15" s="340"/>
      <c r="L15" s="334"/>
      <c r="M15" s="334"/>
      <c r="N15" s="138"/>
      <c r="O15" s="138"/>
      <c r="P15" s="286"/>
      <c r="Q15" s="286"/>
      <c r="R15" s="286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3"/>
      <c r="AI15" s="3"/>
    </row>
    <row r="16" spans="1:35">
      <c r="A16" s="140"/>
      <c r="B16" s="141" t="s">
        <v>18</v>
      </c>
      <c r="C16" s="141" t="s">
        <v>19</v>
      </c>
      <c r="D16" s="365" t="s">
        <v>257</v>
      </c>
      <c r="E16" s="366"/>
      <c r="F16" s="366"/>
      <c r="G16" s="367"/>
      <c r="H16" s="368"/>
      <c r="I16" s="341" t="s">
        <v>0</v>
      </c>
      <c r="J16" s="343"/>
      <c r="K16" s="343"/>
      <c r="L16" s="351"/>
      <c r="M16" s="348"/>
      <c r="N16" s="341" t="s">
        <v>1</v>
      </c>
      <c r="O16" s="342"/>
      <c r="P16" s="342"/>
      <c r="Q16" s="351"/>
      <c r="R16" s="348"/>
      <c r="S16" s="360" t="s">
        <v>2</v>
      </c>
      <c r="T16" s="361"/>
      <c r="U16" s="361"/>
      <c r="V16" s="349"/>
      <c r="W16" s="350"/>
      <c r="X16" s="341" t="s">
        <v>3</v>
      </c>
      <c r="Y16" s="342"/>
      <c r="Z16" s="342"/>
      <c r="AA16" s="351"/>
      <c r="AB16" s="348"/>
      <c r="AC16" s="341" t="s">
        <v>4</v>
      </c>
      <c r="AD16" s="342"/>
      <c r="AE16" s="342"/>
      <c r="AF16" s="351"/>
      <c r="AG16" s="348"/>
      <c r="AH16" s="3"/>
      <c r="AI16" s="3"/>
    </row>
    <row r="17" spans="1:42">
      <c r="A17" s="142"/>
      <c r="B17" s="143"/>
      <c r="C17" s="143"/>
      <c r="D17" s="141" t="s">
        <v>278</v>
      </c>
      <c r="E17" s="141" t="s">
        <v>219</v>
      </c>
      <c r="F17" s="141" t="s">
        <v>342</v>
      </c>
      <c r="G17" s="141" t="s">
        <v>338</v>
      </c>
      <c r="H17" s="141" t="s">
        <v>340</v>
      </c>
      <c r="I17" s="141" t="s">
        <v>278</v>
      </c>
      <c r="J17" s="141" t="s">
        <v>219</v>
      </c>
      <c r="K17" s="141" t="s">
        <v>220</v>
      </c>
      <c r="L17" s="141" t="s">
        <v>333</v>
      </c>
      <c r="M17" s="141" t="s">
        <v>334</v>
      </c>
      <c r="N17" s="141" t="s">
        <v>278</v>
      </c>
      <c r="O17" s="141" t="s">
        <v>219</v>
      </c>
      <c r="P17" s="287" t="s">
        <v>220</v>
      </c>
      <c r="Q17" s="287" t="s">
        <v>338</v>
      </c>
      <c r="R17" s="287" t="s">
        <v>339</v>
      </c>
      <c r="S17" s="141" t="s">
        <v>278</v>
      </c>
      <c r="T17" s="141" t="s">
        <v>219</v>
      </c>
      <c r="U17" s="141" t="s">
        <v>220</v>
      </c>
      <c r="V17" s="141" t="s">
        <v>333</v>
      </c>
      <c r="W17" s="141" t="s">
        <v>334</v>
      </c>
      <c r="X17" s="141" t="s">
        <v>278</v>
      </c>
      <c r="Y17" s="141" t="s">
        <v>219</v>
      </c>
      <c r="Z17" s="141" t="s">
        <v>220</v>
      </c>
      <c r="AA17" s="141" t="s">
        <v>338</v>
      </c>
      <c r="AB17" s="141" t="s">
        <v>340</v>
      </c>
      <c r="AC17" s="141" t="s">
        <v>278</v>
      </c>
      <c r="AD17" s="141" t="s">
        <v>219</v>
      </c>
      <c r="AE17" s="141" t="s">
        <v>220</v>
      </c>
      <c r="AF17" s="141" t="s">
        <v>341</v>
      </c>
      <c r="AG17" s="141" t="s">
        <v>342</v>
      </c>
      <c r="AH17" s="3"/>
      <c r="AI17" s="3"/>
    </row>
    <row r="18" spans="1:42">
      <c r="A18" s="336" t="s">
        <v>5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8"/>
      <c r="AF18" s="138"/>
      <c r="AG18" s="138"/>
      <c r="AH18" s="3"/>
      <c r="AI18" s="3"/>
    </row>
    <row r="19" spans="1:42">
      <c r="A19" s="144"/>
      <c r="B19" s="145">
        <v>6323</v>
      </c>
      <c r="C19" s="146" t="s">
        <v>275</v>
      </c>
      <c r="D19" s="146"/>
      <c r="E19" s="128"/>
      <c r="F19" s="128"/>
      <c r="G19" s="128"/>
      <c r="H19" s="128"/>
      <c r="I19" s="128"/>
      <c r="J19" s="128"/>
      <c r="K19" s="147"/>
      <c r="L19" s="147"/>
      <c r="M19" s="147"/>
      <c r="N19" s="147"/>
      <c r="O19" s="147"/>
      <c r="P19" s="288"/>
      <c r="Q19" s="288"/>
      <c r="R19" s="288"/>
      <c r="S19" s="148">
        <f>S20</f>
        <v>9504644.6300000008</v>
      </c>
      <c r="T19" s="148">
        <f>T20</f>
        <v>12393636.6</v>
      </c>
      <c r="U19" s="168">
        <f>SUM(U20:U28)</f>
        <v>15466416.239999998</v>
      </c>
      <c r="V19" s="168">
        <f>SUM(V20:V28)</f>
        <v>4740773.58</v>
      </c>
      <c r="W19" s="168">
        <f>SUM(W20:W28)</f>
        <v>364618.72</v>
      </c>
      <c r="X19" s="147"/>
      <c r="Y19" s="147"/>
      <c r="Z19" s="167"/>
      <c r="AA19" s="167"/>
      <c r="AB19" s="167"/>
      <c r="AC19" s="147"/>
      <c r="AD19" s="147"/>
      <c r="AE19" s="147"/>
      <c r="AF19" s="1"/>
      <c r="AG19" s="1"/>
      <c r="AH19" s="3"/>
      <c r="AI19" s="3"/>
    </row>
    <row r="20" spans="1:42">
      <c r="A20" s="144">
        <v>4</v>
      </c>
      <c r="B20" s="149">
        <v>63231</v>
      </c>
      <c r="C20" s="128" t="s">
        <v>22</v>
      </c>
      <c r="D20" s="128"/>
      <c r="E20" s="128"/>
      <c r="F20" s="128"/>
      <c r="G20" s="128"/>
      <c r="H20" s="128"/>
      <c r="I20" s="128"/>
      <c r="J20" s="128"/>
      <c r="K20" s="147"/>
      <c r="L20" s="147"/>
      <c r="M20" s="147"/>
      <c r="N20" s="147"/>
      <c r="O20" s="147"/>
      <c r="P20" s="288"/>
      <c r="Q20" s="288"/>
      <c r="R20" s="288"/>
      <c r="S20" s="150">
        <v>9504644.6300000008</v>
      </c>
      <c r="T20" s="150">
        <v>12393636.6</v>
      </c>
      <c r="U20" s="163">
        <v>14664039.26</v>
      </c>
      <c r="V20" s="163">
        <v>4145781.23</v>
      </c>
      <c r="W20" s="163">
        <v>164932.4</v>
      </c>
      <c r="X20" s="147"/>
      <c r="Y20" s="147"/>
      <c r="Z20" s="147"/>
      <c r="AA20" s="147"/>
      <c r="AB20" s="147"/>
      <c r="AC20" s="147"/>
      <c r="AD20" s="147"/>
      <c r="AE20" s="147"/>
      <c r="AF20" s="1"/>
      <c r="AG20" s="369"/>
      <c r="AH20" s="32"/>
      <c r="AI20" s="33"/>
      <c r="AJ20" s="34"/>
      <c r="AK20" s="34"/>
      <c r="AL20" s="34"/>
      <c r="AM20" s="35"/>
      <c r="AN20" s="35"/>
      <c r="AO20" s="35"/>
      <c r="AP20" s="35"/>
    </row>
    <row r="21" spans="1:42">
      <c r="A21" s="144"/>
      <c r="B21" s="145">
        <v>6341</v>
      </c>
      <c r="C21" s="146" t="s">
        <v>289</v>
      </c>
      <c r="D21" s="128"/>
      <c r="E21" s="128"/>
      <c r="F21" s="128"/>
      <c r="G21" s="128"/>
      <c r="H21" s="128"/>
      <c r="I21" s="128"/>
      <c r="J21" s="128"/>
      <c r="K21" s="147"/>
      <c r="L21" s="147"/>
      <c r="M21" s="147"/>
      <c r="N21" s="147"/>
      <c r="O21" s="147"/>
      <c r="P21" s="288"/>
      <c r="Q21" s="288"/>
      <c r="R21" s="288"/>
      <c r="S21" s="147"/>
      <c r="T21" s="147"/>
      <c r="U21" s="163"/>
      <c r="V21" s="163"/>
      <c r="W21" s="163"/>
      <c r="X21" s="148">
        <f>SUM(X22:X23)</f>
        <v>23993.42</v>
      </c>
      <c r="Y21" s="147"/>
      <c r="Z21" s="147"/>
      <c r="AA21" s="147"/>
      <c r="AB21" s="147"/>
      <c r="AC21" s="147"/>
      <c r="AD21" s="147"/>
      <c r="AE21" s="147"/>
      <c r="AF21" s="1"/>
      <c r="AG21" s="369"/>
      <c r="AH21" s="32"/>
      <c r="AI21" s="33"/>
      <c r="AJ21" s="36"/>
      <c r="AK21" s="36"/>
      <c r="AL21" s="32"/>
      <c r="AM21" s="37"/>
      <c r="AN21" s="37"/>
      <c r="AO21" s="37"/>
      <c r="AP21" s="37"/>
    </row>
    <row r="22" spans="1:42">
      <c r="A22" s="144">
        <v>8</v>
      </c>
      <c r="B22" s="149">
        <v>63414</v>
      </c>
      <c r="C22" s="128" t="s">
        <v>30</v>
      </c>
      <c r="D22" s="128"/>
      <c r="E22" s="128"/>
      <c r="F22" s="128"/>
      <c r="G22" s="128"/>
      <c r="H22" s="128"/>
      <c r="I22" s="128"/>
      <c r="J22" s="128"/>
      <c r="K22" s="147"/>
      <c r="L22" s="147"/>
      <c r="M22" s="147"/>
      <c r="N22" s="147"/>
      <c r="O22" s="147"/>
      <c r="P22" s="288"/>
      <c r="Q22" s="288"/>
      <c r="R22" s="288"/>
      <c r="S22" s="147"/>
      <c r="T22" s="147"/>
      <c r="U22" s="163"/>
      <c r="V22" s="163"/>
      <c r="W22" s="163"/>
      <c r="X22" s="147"/>
      <c r="Y22" s="147"/>
      <c r="Z22" s="147"/>
      <c r="AA22" s="147"/>
      <c r="AB22" s="147"/>
      <c r="AC22" s="147"/>
      <c r="AD22" s="147"/>
      <c r="AE22" s="147"/>
      <c r="AF22" s="1"/>
      <c r="AG22" s="369"/>
      <c r="AH22" s="38"/>
      <c r="AI22" s="39"/>
      <c r="AJ22" s="38"/>
      <c r="AK22" s="38"/>
      <c r="AL22" s="40"/>
      <c r="AM22" s="40"/>
      <c r="AN22" s="40"/>
      <c r="AO22" s="40"/>
      <c r="AP22" s="40"/>
    </row>
    <row r="23" spans="1:42">
      <c r="A23" s="144">
        <v>9</v>
      </c>
      <c r="B23" s="149">
        <v>63415</v>
      </c>
      <c r="C23" s="128" t="s">
        <v>35</v>
      </c>
      <c r="D23" s="128"/>
      <c r="E23" s="128"/>
      <c r="F23" s="128"/>
      <c r="G23" s="128"/>
      <c r="H23" s="128"/>
      <c r="I23" s="128"/>
      <c r="J23" s="128"/>
      <c r="K23" s="147"/>
      <c r="L23" s="147"/>
      <c r="M23" s="147"/>
      <c r="N23" s="147"/>
      <c r="O23" s="147"/>
      <c r="P23" s="288"/>
      <c r="Q23" s="288"/>
      <c r="R23" s="288"/>
      <c r="S23" s="147"/>
      <c r="T23" s="147"/>
      <c r="U23" s="163">
        <v>366217.28</v>
      </c>
      <c r="V23" s="163">
        <v>218453.95</v>
      </c>
      <c r="W23" s="163">
        <v>199686.32</v>
      </c>
      <c r="X23" s="150">
        <v>23993.42</v>
      </c>
      <c r="Y23" s="147"/>
      <c r="Z23" s="147"/>
      <c r="AA23" s="147"/>
      <c r="AB23" s="147"/>
      <c r="AC23" s="147"/>
      <c r="AD23" s="147"/>
      <c r="AE23" s="147"/>
      <c r="AF23" s="1"/>
      <c r="AG23" s="369"/>
      <c r="AH23" s="41"/>
      <c r="AI23" s="42"/>
      <c r="AJ23" s="43"/>
      <c r="AK23" s="44"/>
      <c r="AL23" s="45"/>
      <c r="AM23" s="43"/>
      <c r="AN23" s="43"/>
      <c r="AO23" s="43"/>
      <c r="AP23" s="43"/>
    </row>
    <row r="24" spans="1:42" ht="46.5">
      <c r="A24" s="144">
        <v>10</v>
      </c>
      <c r="B24" s="151">
        <v>6391</v>
      </c>
      <c r="C24" s="152" t="s">
        <v>276</v>
      </c>
      <c r="D24" s="152"/>
      <c r="E24" s="153"/>
      <c r="F24" s="153"/>
      <c r="G24" s="153"/>
      <c r="H24" s="153"/>
      <c r="I24" s="153"/>
      <c r="J24" s="153"/>
      <c r="K24" s="154"/>
      <c r="L24" s="154"/>
      <c r="M24" s="154"/>
      <c r="N24" s="154"/>
      <c r="O24" s="154"/>
      <c r="P24" s="289"/>
      <c r="Q24" s="289"/>
      <c r="R24" s="289"/>
      <c r="S24" s="154"/>
      <c r="T24" s="154"/>
      <c r="U24" s="154"/>
      <c r="V24" s="154"/>
      <c r="W24" s="154"/>
      <c r="X24" s="155">
        <f>X25</f>
        <v>506390.37</v>
      </c>
      <c r="Y24" s="155">
        <f>Y25</f>
        <v>154385.79999999999</v>
      </c>
      <c r="Z24" s="148">
        <v>476576.26</v>
      </c>
      <c r="AA24" s="148"/>
      <c r="AB24" s="148"/>
      <c r="AC24" s="154"/>
      <c r="AD24" s="154"/>
      <c r="AE24" s="154"/>
      <c r="AF24" s="1"/>
      <c r="AG24" s="369"/>
      <c r="AH24" s="41"/>
      <c r="AI24" s="42"/>
      <c r="AJ24" s="43"/>
      <c r="AK24" s="43"/>
      <c r="AL24" s="45"/>
      <c r="AM24" s="43"/>
      <c r="AN24" s="43"/>
      <c r="AO24" s="43"/>
      <c r="AP24" s="43"/>
    </row>
    <row r="25" spans="1:42" ht="46.5">
      <c r="A25" s="144">
        <v>11</v>
      </c>
      <c r="B25" s="156">
        <v>63911</v>
      </c>
      <c r="C25" s="153" t="s">
        <v>33</v>
      </c>
      <c r="D25" s="153"/>
      <c r="E25" s="153"/>
      <c r="F25" s="153"/>
      <c r="G25" s="153"/>
      <c r="H25" s="153"/>
      <c r="I25" s="153"/>
      <c r="J25" s="153"/>
      <c r="K25" s="154"/>
      <c r="L25" s="154"/>
      <c r="M25" s="154"/>
      <c r="N25" s="154"/>
      <c r="O25" s="154"/>
      <c r="P25" s="289"/>
      <c r="Q25" s="289"/>
      <c r="R25" s="289"/>
      <c r="S25" s="154"/>
      <c r="T25" s="154"/>
      <c r="U25" s="154"/>
      <c r="V25" s="163">
        <v>376538.4</v>
      </c>
      <c r="W25" s="163"/>
      <c r="X25" s="157">
        <v>506390.37</v>
      </c>
      <c r="Y25" s="157">
        <v>154385.79999999999</v>
      </c>
      <c r="Z25" s="150">
        <v>476576.26</v>
      </c>
      <c r="AA25" s="150"/>
      <c r="AB25" s="150"/>
      <c r="AC25" s="154"/>
      <c r="AD25" s="154"/>
      <c r="AE25" s="154"/>
      <c r="AF25" s="1"/>
      <c r="AG25" s="369"/>
      <c r="AH25" s="41"/>
      <c r="AI25" s="42"/>
      <c r="AJ25" s="43"/>
      <c r="AK25" s="43"/>
      <c r="AL25" s="45"/>
      <c r="AM25" s="43"/>
      <c r="AN25" s="43"/>
      <c r="AO25" s="43"/>
      <c r="AP25" s="43"/>
    </row>
    <row r="26" spans="1:42" ht="46.5">
      <c r="A26" s="144">
        <v>12</v>
      </c>
      <c r="B26" s="156">
        <v>63921</v>
      </c>
      <c r="C26" s="153" t="s">
        <v>34</v>
      </c>
      <c r="D26" s="153"/>
      <c r="E26" s="153"/>
      <c r="F26" s="153"/>
      <c r="G26" s="153"/>
      <c r="H26" s="153"/>
      <c r="I26" s="153"/>
      <c r="J26" s="153"/>
      <c r="K26" s="154"/>
      <c r="L26" s="154"/>
      <c r="M26" s="154"/>
      <c r="N26" s="154"/>
      <c r="O26" s="154"/>
      <c r="P26" s="289"/>
      <c r="Q26" s="289"/>
      <c r="R26" s="289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"/>
      <c r="AG26" s="369"/>
      <c r="AH26" s="41"/>
      <c r="AI26" s="42"/>
      <c r="AJ26" s="43"/>
      <c r="AK26" s="43"/>
      <c r="AL26" s="45"/>
      <c r="AM26" s="43"/>
      <c r="AN26" s="43"/>
      <c r="AO26" s="43"/>
      <c r="AP26" s="43"/>
    </row>
    <row r="27" spans="1:42" ht="69.75">
      <c r="A27" s="144"/>
      <c r="B27" s="151">
        <v>6393</v>
      </c>
      <c r="C27" s="152" t="s">
        <v>36</v>
      </c>
      <c r="D27" s="152"/>
      <c r="E27" s="153"/>
      <c r="F27" s="153"/>
      <c r="G27" s="153"/>
      <c r="H27" s="153"/>
      <c r="I27" s="153"/>
      <c r="J27" s="153"/>
      <c r="K27" s="154"/>
      <c r="L27" s="154"/>
      <c r="M27" s="154"/>
      <c r="N27" s="154"/>
      <c r="O27" s="154"/>
      <c r="P27" s="289"/>
      <c r="Q27" s="289"/>
      <c r="R27" s="289"/>
      <c r="S27" s="154"/>
      <c r="T27" s="155">
        <f>T28</f>
        <v>18376.310000000001</v>
      </c>
      <c r="U27" s="154"/>
      <c r="V27" s="154"/>
      <c r="W27" s="154"/>
      <c r="X27" s="155">
        <f>X28</f>
        <v>423432.28</v>
      </c>
      <c r="Y27" s="155">
        <f>Y28</f>
        <v>986736.08</v>
      </c>
      <c r="Z27" s="154"/>
      <c r="AA27" s="154"/>
      <c r="AB27" s="154"/>
      <c r="AC27" s="154"/>
      <c r="AD27" s="154"/>
      <c r="AE27" s="154"/>
      <c r="AF27" s="1"/>
      <c r="AG27" s="369"/>
      <c r="AH27" s="41"/>
      <c r="AI27" s="42"/>
      <c r="AJ27" s="43"/>
      <c r="AK27" s="43"/>
      <c r="AL27" s="45"/>
      <c r="AM27" s="43"/>
      <c r="AN27" s="43"/>
      <c r="AO27" s="43"/>
      <c r="AP27" s="43"/>
    </row>
    <row r="28" spans="1:42" ht="69.75">
      <c r="A28" s="144">
        <v>13</v>
      </c>
      <c r="B28" s="156">
        <v>63931</v>
      </c>
      <c r="C28" s="153" t="s">
        <v>36</v>
      </c>
      <c r="D28" s="153"/>
      <c r="E28" s="153"/>
      <c r="F28" s="153"/>
      <c r="G28" s="153"/>
      <c r="H28" s="153"/>
      <c r="I28" s="153"/>
      <c r="J28" s="153"/>
      <c r="K28" s="154"/>
      <c r="L28" s="154"/>
      <c r="M28" s="154"/>
      <c r="N28" s="154"/>
      <c r="O28" s="154"/>
      <c r="P28" s="289"/>
      <c r="Q28" s="289"/>
      <c r="R28" s="289"/>
      <c r="S28" s="154"/>
      <c r="T28" s="157">
        <v>18376.310000000001</v>
      </c>
      <c r="U28" s="358">
        <v>436159.7</v>
      </c>
      <c r="V28" s="358"/>
      <c r="W28" s="358"/>
      <c r="X28" s="157">
        <v>423432.28</v>
      </c>
      <c r="Y28" s="157">
        <v>986736.08</v>
      </c>
      <c r="Z28" s="154"/>
      <c r="AA28" s="154"/>
      <c r="AB28" s="154"/>
      <c r="AC28" s="154"/>
      <c r="AD28" s="154"/>
      <c r="AE28" s="154"/>
      <c r="AF28" s="1"/>
      <c r="AG28" s="1"/>
      <c r="AH28" s="3"/>
      <c r="AI28" s="3"/>
    </row>
    <row r="29" spans="1:42" ht="46.5">
      <c r="A29" s="144">
        <v>14</v>
      </c>
      <c r="B29" s="151">
        <v>6413</v>
      </c>
      <c r="C29" s="152" t="s">
        <v>232</v>
      </c>
      <c r="D29" s="152"/>
      <c r="E29" s="152"/>
      <c r="F29" s="152"/>
      <c r="G29" s="152"/>
      <c r="H29" s="152"/>
      <c r="I29" s="158">
        <f>I30</f>
        <v>31.96</v>
      </c>
      <c r="J29" s="152"/>
      <c r="K29" s="158">
        <f>K30</f>
        <v>50</v>
      </c>
      <c r="L29" s="158"/>
      <c r="M29" s="158"/>
      <c r="N29" s="159"/>
      <c r="O29" s="158">
        <f>O30</f>
        <v>25.78</v>
      </c>
      <c r="P29" s="290">
        <v>100</v>
      </c>
      <c r="Q29" s="290"/>
      <c r="R29" s="290"/>
      <c r="S29" s="158">
        <f>S30</f>
        <v>9.48</v>
      </c>
      <c r="T29" s="158">
        <f>T30</f>
        <v>14.37</v>
      </c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"/>
      <c r="AG29" s="1"/>
      <c r="AH29" s="3"/>
      <c r="AI29" s="3"/>
    </row>
    <row r="30" spans="1:42">
      <c r="A30" s="144"/>
      <c r="B30" s="156">
        <v>64132</v>
      </c>
      <c r="C30" s="153" t="s">
        <v>231</v>
      </c>
      <c r="D30" s="153"/>
      <c r="E30" s="153"/>
      <c r="F30" s="153"/>
      <c r="G30" s="153"/>
      <c r="H30" s="153"/>
      <c r="I30" s="153">
        <v>31.96</v>
      </c>
      <c r="J30" s="153"/>
      <c r="K30" s="154">
        <v>50</v>
      </c>
      <c r="L30" s="154"/>
      <c r="M30" s="154"/>
      <c r="N30" s="154"/>
      <c r="O30" s="160">
        <v>25.78</v>
      </c>
      <c r="P30" s="289">
        <v>100</v>
      </c>
      <c r="Q30" s="289"/>
      <c r="R30" s="289"/>
      <c r="S30" s="154">
        <v>9.48</v>
      </c>
      <c r="T30" s="154">
        <v>14.37</v>
      </c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"/>
      <c r="AG30" s="1"/>
      <c r="AH30" s="3"/>
      <c r="AI30" s="3"/>
    </row>
    <row r="31" spans="1:42">
      <c r="A31" s="144">
        <v>15</v>
      </c>
      <c r="B31" s="151">
        <v>6526</v>
      </c>
      <c r="C31" s="152" t="s">
        <v>46</v>
      </c>
      <c r="D31" s="152"/>
      <c r="E31" s="152"/>
      <c r="F31" s="152"/>
      <c r="G31" s="152"/>
      <c r="H31" s="152"/>
      <c r="I31" s="161">
        <f>SUM(I32:I36)</f>
        <v>22690.12</v>
      </c>
      <c r="J31" s="152"/>
      <c r="K31" s="161">
        <f>SUM(K32:K36)</f>
        <v>20000</v>
      </c>
      <c r="L31" s="161"/>
      <c r="M31" s="161"/>
      <c r="N31" s="161">
        <f>SUM(N32:N35)</f>
        <v>8842450.1699999999</v>
      </c>
      <c r="O31" s="161">
        <f>SUM(O32:O35)</f>
        <v>4407925.7699999996</v>
      </c>
      <c r="P31" s="291">
        <f>SUM(P32:P35)</f>
        <v>8000000</v>
      </c>
      <c r="Q31" s="291"/>
      <c r="R31" s="291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"/>
      <c r="AG31" s="1"/>
      <c r="AH31" s="3"/>
      <c r="AI31" s="3"/>
    </row>
    <row r="32" spans="1:42">
      <c r="A32" s="144">
        <v>16</v>
      </c>
      <c r="B32" s="162">
        <v>652641</v>
      </c>
      <c r="C32" s="128" t="s">
        <v>38</v>
      </c>
      <c r="D32" s="128"/>
      <c r="E32" s="128"/>
      <c r="F32" s="128"/>
      <c r="G32" s="128"/>
      <c r="H32" s="128"/>
      <c r="I32" s="128"/>
      <c r="J32" s="128"/>
      <c r="K32" s="147"/>
      <c r="L32" s="147"/>
      <c r="M32" s="147"/>
      <c r="N32" s="150">
        <v>7700928.6200000001</v>
      </c>
      <c r="O32" s="163">
        <v>3773317.03</v>
      </c>
      <c r="P32" s="292">
        <v>6800000</v>
      </c>
      <c r="Q32" s="292"/>
      <c r="R32" s="292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"/>
      <c r="AG32" s="1"/>
      <c r="AH32" s="3"/>
      <c r="AI32" s="3"/>
    </row>
    <row r="33" spans="1:35">
      <c r="A33" s="144">
        <v>17</v>
      </c>
      <c r="B33" s="162">
        <v>652642</v>
      </c>
      <c r="C33" s="128" t="s">
        <v>39</v>
      </c>
      <c r="D33" s="128"/>
      <c r="E33" s="128"/>
      <c r="F33" s="128"/>
      <c r="G33" s="128"/>
      <c r="H33" s="128"/>
      <c r="I33" s="128"/>
      <c r="J33" s="128"/>
      <c r="K33" s="147"/>
      <c r="L33" s="147"/>
      <c r="M33" s="147"/>
      <c r="N33" s="150">
        <v>880376.05</v>
      </c>
      <c r="O33" s="163">
        <v>499127.24</v>
      </c>
      <c r="P33" s="292">
        <v>900000</v>
      </c>
      <c r="Q33" s="292"/>
      <c r="R33" s="292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"/>
      <c r="AG33" s="1"/>
      <c r="AH33" s="3"/>
      <c r="AI33" s="3"/>
    </row>
    <row r="34" spans="1:35">
      <c r="A34" s="144">
        <v>18</v>
      </c>
      <c r="B34" s="162">
        <v>652643</v>
      </c>
      <c r="C34" s="128" t="s">
        <v>40</v>
      </c>
      <c r="D34" s="128"/>
      <c r="E34" s="128"/>
      <c r="F34" s="128"/>
      <c r="G34" s="128"/>
      <c r="H34" s="128"/>
      <c r="I34" s="128"/>
      <c r="J34" s="128"/>
      <c r="K34" s="147"/>
      <c r="L34" s="147"/>
      <c r="M34" s="147"/>
      <c r="N34" s="147"/>
      <c r="O34" s="163"/>
      <c r="P34" s="292"/>
      <c r="Q34" s="292"/>
      <c r="R34" s="292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"/>
      <c r="AG34" s="1"/>
      <c r="AH34" s="3"/>
      <c r="AI34" s="3"/>
    </row>
    <row r="35" spans="1:35">
      <c r="A35" s="144">
        <v>19</v>
      </c>
      <c r="B35" s="162">
        <v>652644</v>
      </c>
      <c r="C35" s="128" t="s">
        <v>41</v>
      </c>
      <c r="D35" s="128"/>
      <c r="E35" s="128"/>
      <c r="F35" s="128"/>
      <c r="G35" s="128"/>
      <c r="H35" s="128"/>
      <c r="I35" s="128"/>
      <c r="J35" s="128"/>
      <c r="K35" s="147"/>
      <c r="L35" s="147"/>
      <c r="M35" s="147"/>
      <c r="N35" s="150">
        <v>261145.5</v>
      </c>
      <c r="O35" s="163">
        <v>135481.5</v>
      </c>
      <c r="P35" s="292">
        <v>300000</v>
      </c>
      <c r="Q35" s="292"/>
      <c r="R35" s="292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"/>
      <c r="AG35" s="1"/>
      <c r="AH35" s="3"/>
      <c r="AI35" s="3"/>
    </row>
    <row r="36" spans="1:35">
      <c r="A36" s="144">
        <v>20</v>
      </c>
      <c r="B36" s="162">
        <v>65267</v>
      </c>
      <c r="C36" s="128" t="s">
        <v>279</v>
      </c>
      <c r="D36" s="128"/>
      <c r="E36" s="128"/>
      <c r="F36" s="128"/>
      <c r="G36" s="128"/>
      <c r="H36" s="128"/>
      <c r="I36" s="164">
        <v>22690.12</v>
      </c>
      <c r="J36" s="128"/>
      <c r="K36" s="150">
        <v>20000</v>
      </c>
      <c r="L36" s="150"/>
      <c r="M36" s="150"/>
      <c r="N36" s="147"/>
      <c r="O36" s="163"/>
      <c r="P36" s="292"/>
      <c r="Q36" s="292"/>
      <c r="R36" s="292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"/>
      <c r="AG36" s="1"/>
      <c r="AH36" s="3"/>
      <c r="AI36" s="3"/>
    </row>
    <row r="37" spans="1:35">
      <c r="A37" s="144"/>
      <c r="B37" s="165">
        <v>6614</v>
      </c>
      <c r="C37" s="146" t="s">
        <v>224</v>
      </c>
      <c r="D37" s="146"/>
      <c r="E37" s="146"/>
      <c r="F37" s="146"/>
      <c r="G37" s="146"/>
      <c r="H37" s="146"/>
      <c r="I37" s="166">
        <f>I38</f>
        <v>11705</v>
      </c>
      <c r="J37" s="166">
        <f>J38</f>
        <v>2400</v>
      </c>
      <c r="K37" s="166">
        <f>K38</f>
        <v>5000</v>
      </c>
      <c r="L37" s="166"/>
      <c r="M37" s="166"/>
      <c r="N37" s="167"/>
      <c r="O37" s="168"/>
      <c r="P37" s="293"/>
      <c r="Q37" s="293"/>
      <c r="R37" s="293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"/>
      <c r="AG37" s="1"/>
      <c r="AH37" s="3"/>
      <c r="AI37" s="3"/>
    </row>
    <row r="38" spans="1:35">
      <c r="A38" s="144">
        <v>1</v>
      </c>
      <c r="B38" s="162">
        <v>66141</v>
      </c>
      <c r="C38" s="128" t="s">
        <v>47</v>
      </c>
      <c r="D38" s="128"/>
      <c r="E38" s="128"/>
      <c r="F38" s="128"/>
      <c r="G38" s="128"/>
      <c r="H38" s="128"/>
      <c r="I38" s="164">
        <v>11705</v>
      </c>
      <c r="J38" s="150">
        <v>2400</v>
      </c>
      <c r="K38" s="150">
        <v>5000</v>
      </c>
      <c r="L38" s="150"/>
      <c r="M38" s="150"/>
      <c r="N38" s="150"/>
      <c r="O38" s="169"/>
      <c r="P38" s="288"/>
      <c r="Q38" s="288"/>
      <c r="R38" s="288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"/>
      <c r="AG38" s="1"/>
      <c r="AH38" s="3"/>
      <c r="AI38" s="3"/>
    </row>
    <row r="39" spans="1:35">
      <c r="A39" s="144"/>
      <c r="B39" s="165">
        <v>6615</v>
      </c>
      <c r="C39" s="146" t="s">
        <v>225</v>
      </c>
      <c r="D39" s="146"/>
      <c r="E39" s="146"/>
      <c r="F39" s="146"/>
      <c r="G39" s="146"/>
      <c r="H39" s="146"/>
      <c r="I39" s="148">
        <f>SUM(I40:I42)</f>
        <v>289762.93</v>
      </c>
      <c r="J39" s="148">
        <f>SUM(J40:J42)</f>
        <v>233536.44</v>
      </c>
      <c r="K39" s="148">
        <f>SUM(K40:K42)</f>
        <v>325315</v>
      </c>
      <c r="L39" s="148"/>
      <c r="M39" s="148"/>
      <c r="N39" s="148"/>
      <c r="O39" s="170"/>
      <c r="P39" s="293"/>
      <c r="Q39" s="293"/>
      <c r="R39" s="293"/>
      <c r="S39" s="167"/>
      <c r="T39" s="167"/>
      <c r="U39" s="167"/>
      <c r="V39" s="167"/>
      <c r="W39" s="167"/>
      <c r="X39" s="148">
        <f>SUM(X40:X42)</f>
        <v>21715</v>
      </c>
      <c r="Y39" s="167"/>
      <c r="Z39" s="167"/>
      <c r="AA39" s="167"/>
      <c r="AB39" s="167"/>
      <c r="AC39" s="148">
        <f>SUM(AC40:AC42)</f>
        <v>5000</v>
      </c>
      <c r="AD39" s="167"/>
      <c r="AE39" s="167"/>
      <c r="AF39" s="1"/>
      <c r="AG39" s="1"/>
      <c r="AH39" s="3"/>
      <c r="AI39" s="3"/>
    </row>
    <row r="40" spans="1:35">
      <c r="A40" s="144">
        <v>2</v>
      </c>
      <c r="B40" s="162">
        <v>661511</v>
      </c>
      <c r="C40" s="128" t="s">
        <v>48</v>
      </c>
      <c r="D40" s="128"/>
      <c r="E40" s="128"/>
      <c r="F40" s="128"/>
      <c r="G40" s="128"/>
      <c r="H40" s="128"/>
      <c r="I40" s="164">
        <v>3347</v>
      </c>
      <c r="J40" s="128"/>
      <c r="K40" s="147"/>
      <c r="L40" s="147"/>
      <c r="M40" s="147"/>
      <c r="N40" s="147"/>
      <c r="O40" s="163"/>
      <c r="P40" s="288"/>
      <c r="Q40" s="288"/>
      <c r="R40" s="288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"/>
      <c r="AG40" s="1"/>
      <c r="AH40" s="3"/>
      <c r="AI40" s="3"/>
    </row>
    <row r="41" spans="1:35">
      <c r="A41" s="144">
        <v>3</v>
      </c>
      <c r="B41" s="162">
        <v>661512</v>
      </c>
      <c r="C41" s="128" t="s">
        <v>49</v>
      </c>
      <c r="D41" s="128"/>
      <c r="E41" s="128"/>
      <c r="F41" s="128"/>
      <c r="G41" s="128"/>
      <c r="H41" s="128"/>
      <c r="I41" s="164">
        <v>5500</v>
      </c>
      <c r="J41" s="128"/>
      <c r="K41" s="147"/>
      <c r="L41" s="147"/>
      <c r="M41" s="147"/>
      <c r="N41" s="147"/>
      <c r="O41" s="163"/>
      <c r="P41" s="288"/>
      <c r="Q41" s="288"/>
      <c r="R41" s="288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"/>
      <c r="AG41" s="1"/>
      <c r="AH41" s="3"/>
      <c r="AI41" s="3"/>
    </row>
    <row r="42" spans="1:35">
      <c r="A42" s="144">
        <v>4</v>
      </c>
      <c r="B42" s="162">
        <v>661513</v>
      </c>
      <c r="C42" s="128" t="s">
        <v>50</v>
      </c>
      <c r="D42" s="128"/>
      <c r="E42" s="128"/>
      <c r="F42" s="128"/>
      <c r="G42" s="128"/>
      <c r="H42" s="128"/>
      <c r="I42" s="164">
        <v>280915.93</v>
      </c>
      <c r="J42" s="150">
        <v>233536.44</v>
      </c>
      <c r="K42" s="150">
        <v>325315</v>
      </c>
      <c r="L42" s="150"/>
      <c r="M42" s="150"/>
      <c r="N42" s="150"/>
      <c r="O42" s="169"/>
      <c r="P42" s="288"/>
      <c r="Q42" s="288"/>
      <c r="R42" s="288"/>
      <c r="S42" s="147"/>
      <c r="T42" s="147"/>
      <c r="U42" s="147"/>
      <c r="V42" s="147"/>
      <c r="W42" s="147"/>
      <c r="X42" s="150">
        <v>21715</v>
      </c>
      <c r="Y42" s="147"/>
      <c r="Z42" s="147"/>
      <c r="AA42" s="147"/>
      <c r="AB42" s="147"/>
      <c r="AC42" s="150">
        <v>5000</v>
      </c>
      <c r="AD42" s="147"/>
      <c r="AE42" s="147"/>
      <c r="AF42" s="1"/>
      <c r="AG42" s="1"/>
      <c r="AH42" s="3"/>
      <c r="AI42" s="3"/>
    </row>
    <row r="43" spans="1:35">
      <c r="A43" s="144">
        <v>5</v>
      </c>
      <c r="B43" s="165">
        <v>6631</v>
      </c>
      <c r="C43" s="146" t="s">
        <v>265</v>
      </c>
      <c r="D43" s="146"/>
      <c r="E43" s="128"/>
      <c r="F43" s="128"/>
      <c r="G43" s="128"/>
      <c r="H43" s="128"/>
      <c r="I43" s="128"/>
      <c r="J43" s="150"/>
      <c r="K43" s="150"/>
      <c r="L43" s="150"/>
      <c r="M43" s="150"/>
      <c r="N43" s="150"/>
      <c r="O43" s="169"/>
      <c r="P43" s="288"/>
      <c r="Q43" s="288"/>
      <c r="R43" s="288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68">
        <f>SUM(AC44:AC46)</f>
        <v>151011.88</v>
      </c>
      <c r="AD43" s="168">
        <f>AD45</f>
        <v>32386.400000000001</v>
      </c>
      <c r="AE43" s="168">
        <v>105000</v>
      </c>
      <c r="AF43" s="1"/>
      <c r="AG43" s="1"/>
      <c r="AH43" s="3"/>
      <c r="AI43" s="3"/>
    </row>
    <row r="44" spans="1:35">
      <c r="A44" s="144">
        <v>6</v>
      </c>
      <c r="B44" s="171">
        <v>66311</v>
      </c>
      <c r="C44" s="172" t="s">
        <v>55</v>
      </c>
      <c r="D44" s="172"/>
      <c r="E44" s="172"/>
      <c r="F44" s="172"/>
      <c r="G44" s="172"/>
      <c r="H44" s="172"/>
      <c r="I44" s="172"/>
      <c r="J44" s="172"/>
      <c r="K44" s="147"/>
      <c r="L44" s="147"/>
      <c r="M44" s="147"/>
      <c r="N44" s="147"/>
      <c r="O44" s="147"/>
      <c r="P44" s="288"/>
      <c r="Q44" s="288"/>
      <c r="R44" s="288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63"/>
      <c r="AE44" s="163"/>
      <c r="AF44" s="1"/>
      <c r="AG44" s="1"/>
      <c r="AH44" s="3"/>
      <c r="AI44" s="3"/>
    </row>
    <row r="45" spans="1:35" ht="46.5">
      <c r="A45" s="144">
        <v>7</v>
      </c>
      <c r="B45" s="171">
        <v>66312</v>
      </c>
      <c r="C45" s="172" t="s">
        <v>57</v>
      </c>
      <c r="D45" s="172"/>
      <c r="E45" s="172"/>
      <c r="F45" s="172"/>
      <c r="G45" s="172"/>
      <c r="H45" s="172"/>
      <c r="I45" s="172"/>
      <c r="J45" s="172"/>
      <c r="K45" s="147"/>
      <c r="L45" s="147"/>
      <c r="M45" s="147"/>
      <c r="N45" s="147"/>
      <c r="O45" s="147"/>
      <c r="P45" s="288"/>
      <c r="Q45" s="288"/>
      <c r="R45" s="288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50">
        <v>148511.88</v>
      </c>
      <c r="AD45" s="163">
        <v>32386.400000000001</v>
      </c>
      <c r="AE45" s="163">
        <v>105000</v>
      </c>
      <c r="AF45" s="1"/>
      <c r="AG45" s="1"/>
      <c r="AH45" s="3"/>
      <c r="AI45" s="3"/>
    </row>
    <row r="46" spans="1:35" ht="46.5">
      <c r="A46" s="144">
        <v>8</v>
      </c>
      <c r="B46" s="171">
        <v>66313</v>
      </c>
      <c r="C46" s="172" t="s">
        <v>56</v>
      </c>
      <c r="D46" s="172"/>
      <c r="E46" s="172"/>
      <c r="F46" s="172"/>
      <c r="G46" s="172"/>
      <c r="H46" s="172"/>
      <c r="I46" s="172"/>
      <c r="J46" s="172"/>
      <c r="K46" s="147"/>
      <c r="L46" s="147"/>
      <c r="M46" s="147"/>
      <c r="N46" s="147"/>
      <c r="O46" s="147"/>
      <c r="P46" s="288"/>
      <c r="Q46" s="288"/>
      <c r="R46" s="288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50">
        <v>2500</v>
      </c>
      <c r="AD46" s="163"/>
      <c r="AE46" s="147"/>
      <c r="AF46" s="1"/>
      <c r="AG46" s="1"/>
      <c r="AH46" s="3"/>
      <c r="AI46" s="3"/>
    </row>
    <row r="47" spans="1:35" ht="46.5">
      <c r="A47" s="144">
        <v>9</v>
      </c>
      <c r="B47" s="171">
        <v>66314</v>
      </c>
      <c r="C47" s="172" t="s">
        <v>51</v>
      </c>
      <c r="D47" s="172"/>
      <c r="E47" s="172"/>
      <c r="F47" s="172"/>
      <c r="G47" s="172"/>
      <c r="H47" s="172"/>
      <c r="I47" s="172"/>
      <c r="J47" s="172"/>
      <c r="K47" s="147"/>
      <c r="L47" s="147"/>
      <c r="M47" s="147"/>
      <c r="N47" s="147"/>
      <c r="O47" s="147"/>
      <c r="P47" s="288"/>
      <c r="Q47" s="288"/>
      <c r="R47" s="288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63"/>
      <c r="AE47" s="147"/>
      <c r="AF47" s="1"/>
      <c r="AG47" s="1"/>
      <c r="AH47" s="3"/>
      <c r="AI47" s="3"/>
    </row>
    <row r="48" spans="1:35">
      <c r="A48" s="144">
        <v>10</v>
      </c>
      <c r="B48" s="173">
        <v>6632</v>
      </c>
      <c r="C48" s="174" t="s">
        <v>264</v>
      </c>
      <c r="D48" s="174"/>
      <c r="E48" s="172"/>
      <c r="F48" s="172"/>
      <c r="G48" s="172"/>
      <c r="H48" s="172"/>
      <c r="I48" s="172"/>
      <c r="J48" s="172"/>
      <c r="K48" s="147"/>
      <c r="L48" s="147"/>
      <c r="M48" s="147"/>
      <c r="N48" s="147"/>
      <c r="O48" s="147"/>
      <c r="P48" s="288"/>
      <c r="Q48" s="288"/>
      <c r="R48" s="288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68">
        <f>AD50</f>
        <v>43743.91</v>
      </c>
      <c r="AE48" s="147"/>
      <c r="AF48" s="1"/>
      <c r="AG48" s="1"/>
      <c r="AH48" s="3"/>
      <c r="AI48" s="3"/>
    </row>
    <row r="49" spans="1:35">
      <c r="A49" s="144">
        <v>11</v>
      </c>
      <c r="B49" s="171">
        <v>66321</v>
      </c>
      <c r="C49" s="172" t="s">
        <v>52</v>
      </c>
      <c r="D49" s="172"/>
      <c r="E49" s="172"/>
      <c r="F49" s="172"/>
      <c r="G49" s="172"/>
      <c r="H49" s="172"/>
      <c r="I49" s="172"/>
      <c r="J49" s="172"/>
      <c r="K49" s="147"/>
      <c r="L49" s="147"/>
      <c r="M49" s="147"/>
      <c r="N49" s="147"/>
      <c r="O49" s="147"/>
      <c r="P49" s="288"/>
      <c r="Q49" s="288"/>
      <c r="R49" s="288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63"/>
      <c r="AE49" s="147"/>
      <c r="AF49" s="1"/>
      <c r="AG49" s="1"/>
      <c r="AH49" s="3"/>
      <c r="AI49" s="3"/>
    </row>
    <row r="50" spans="1:35" ht="46.5">
      <c r="A50" s="144">
        <v>12</v>
      </c>
      <c r="B50" s="171">
        <v>66323</v>
      </c>
      <c r="C50" s="172" t="s">
        <v>53</v>
      </c>
      <c r="D50" s="172"/>
      <c r="E50" s="172"/>
      <c r="F50" s="172"/>
      <c r="G50" s="172"/>
      <c r="H50" s="172"/>
      <c r="I50" s="172"/>
      <c r="J50" s="172"/>
      <c r="K50" s="147"/>
      <c r="L50" s="147"/>
      <c r="M50" s="147"/>
      <c r="N50" s="147"/>
      <c r="O50" s="147"/>
      <c r="P50" s="288"/>
      <c r="Q50" s="288"/>
      <c r="R50" s="288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63">
        <v>43743.91</v>
      </c>
      <c r="AE50" s="147"/>
      <c r="AF50" s="1"/>
      <c r="AG50" s="1"/>
      <c r="AH50" s="3"/>
      <c r="AI50" s="3"/>
    </row>
    <row r="51" spans="1:35" ht="46.5">
      <c r="A51" s="144">
        <v>13</v>
      </c>
      <c r="B51" s="173">
        <v>6711</v>
      </c>
      <c r="C51" s="174" t="s">
        <v>261</v>
      </c>
      <c r="D51" s="175">
        <f>SUM(D52:D62)</f>
        <v>13352399.790000001</v>
      </c>
      <c r="E51" s="175">
        <f>SUM(E52:E62)</f>
        <v>12258032.08</v>
      </c>
      <c r="F51" s="175">
        <f>SUM(F52:F62)</f>
        <v>14844157</v>
      </c>
      <c r="G51" s="175"/>
      <c r="H51" s="175"/>
      <c r="I51" s="172"/>
      <c r="J51" s="172"/>
      <c r="K51" s="147"/>
      <c r="L51" s="147"/>
      <c r="M51" s="147"/>
      <c r="N51" s="147"/>
      <c r="O51" s="147"/>
      <c r="P51" s="288"/>
      <c r="Q51" s="288"/>
      <c r="R51" s="288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63"/>
      <c r="AE51" s="147"/>
      <c r="AF51" s="1"/>
      <c r="AG51" s="1"/>
    </row>
    <row r="52" spans="1:35">
      <c r="A52" s="144">
        <v>14</v>
      </c>
      <c r="B52" s="149">
        <v>671111</v>
      </c>
      <c r="C52" s="128" t="s">
        <v>6</v>
      </c>
      <c r="D52" s="164">
        <v>407304.25</v>
      </c>
      <c r="E52" s="130">
        <v>179708.4</v>
      </c>
      <c r="F52" s="164">
        <v>450000</v>
      </c>
      <c r="G52" s="164"/>
      <c r="H52" s="164"/>
      <c r="I52" s="128"/>
      <c r="J52" s="128"/>
      <c r="K52" s="147"/>
      <c r="L52" s="147"/>
      <c r="M52" s="147"/>
      <c r="N52" s="147"/>
      <c r="O52" s="147"/>
      <c r="P52" s="288"/>
      <c r="Q52" s="288"/>
      <c r="R52" s="288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63"/>
      <c r="AE52" s="147"/>
      <c r="AF52" s="1"/>
      <c r="AG52" s="1"/>
    </row>
    <row r="53" spans="1:35">
      <c r="A53" s="144">
        <v>15</v>
      </c>
      <c r="B53" s="162">
        <v>671112</v>
      </c>
      <c r="C53" s="128" t="s">
        <v>9</v>
      </c>
      <c r="D53" s="164">
        <v>2678937.12</v>
      </c>
      <c r="E53" s="130">
        <v>1720984.74</v>
      </c>
      <c r="F53" s="164">
        <v>2300000</v>
      </c>
      <c r="G53" s="164"/>
      <c r="H53" s="164"/>
      <c r="I53" s="128"/>
      <c r="J53" s="128"/>
      <c r="K53" s="147"/>
      <c r="L53" s="147"/>
      <c r="M53" s="147"/>
      <c r="N53" s="147"/>
      <c r="O53" s="147"/>
      <c r="P53" s="288"/>
      <c r="Q53" s="288"/>
      <c r="R53" s="288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63"/>
      <c r="AE53" s="147"/>
      <c r="AF53" s="1"/>
      <c r="AG53" s="1"/>
    </row>
    <row r="54" spans="1:35">
      <c r="A54" s="144">
        <v>16</v>
      </c>
      <c r="B54" s="162">
        <v>6711121</v>
      </c>
      <c r="C54" s="128" t="s">
        <v>262</v>
      </c>
      <c r="D54" s="128"/>
      <c r="E54" s="130">
        <v>85389.72</v>
      </c>
      <c r="F54" s="164">
        <v>75000</v>
      </c>
      <c r="G54" s="164"/>
      <c r="H54" s="164"/>
      <c r="I54" s="128"/>
      <c r="J54" s="128"/>
      <c r="K54" s="147"/>
      <c r="L54" s="147"/>
      <c r="M54" s="147"/>
      <c r="N54" s="147"/>
      <c r="O54" s="147"/>
      <c r="P54" s="288"/>
      <c r="Q54" s="288"/>
      <c r="R54" s="288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"/>
      <c r="AG54" s="1"/>
    </row>
    <row r="55" spans="1:35">
      <c r="A55" s="144">
        <v>17</v>
      </c>
      <c r="B55" s="149">
        <v>671113</v>
      </c>
      <c r="C55" s="128" t="s">
        <v>10</v>
      </c>
      <c r="D55" s="128"/>
      <c r="E55" s="130"/>
      <c r="F55" s="164"/>
      <c r="G55" s="164"/>
      <c r="H55" s="164"/>
      <c r="I55" s="128"/>
      <c r="J55" s="128"/>
      <c r="K55" s="147"/>
      <c r="L55" s="147"/>
      <c r="M55" s="147"/>
      <c r="N55" s="147"/>
      <c r="O55" s="147"/>
      <c r="P55" s="288"/>
      <c r="Q55" s="288"/>
      <c r="R55" s="288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"/>
      <c r="AG55" s="1"/>
    </row>
    <row r="56" spans="1:35">
      <c r="A56" s="144">
        <v>18</v>
      </c>
      <c r="B56" s="149">
        <v>671114</v>
      </c>
      <c r="C56" s="128" t="s">
        <v>11</v>
      </c>
      <c r="D56" s="164">
        <v>10036558.75</v>
      </c>
      <c r="E56" s="130">
        <v>8065663.3899999997</v>
      </c>
      <c r="F56" s="164">
        <v>11689157</v>
      </c>
      <c r="G56" s="164"/>
      <c r="H56" s="164"/>
      <c r="I56" s="128"/>
      <c r="J56" s="128"/>
      <c r="K56" s="147"/>
      <c r="L56" s="147"/>
      <c r="M56" s="147"/>
      <c r="N56" s="147"/>
      <c r="O56" s="147"/>
      <c r="P56" s="288"/>
      <c r="Q56" s="288"/>
      <c r="R56" s="288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"/>
      <c r="AG56" s="1"/>
    </row>
    <row r="57" spans="1:35">
      <c r="A57" s="144">
        <v>19</v>
      </c>
      <c r="B57" s="149">
        <v>671115</v>
      </c>
      <c r="C57" s="128" t="s">
        <v>12</v>
      </c>
      <c r="D57" s="164">
        <v>13314</v>
      </c>
      <c r="E57" s="130">
        <v>42880.18</v>
      </c>
      <c r="F57" s="164">
        <v>60000</v>
      </c>
      <c r="G57" s="164"/>
      <c r="H57" s="164"/>
      <c r="I57" s="128"/>
      <c r="J57" s="128"/>
      <c r="K57" s="147"/>
      <c r="L57" s="147"/>
      <c r="M57" s="147"/>
      <c r="N57" s="147"/>
      <c r="O57" s="147"/>
      <c r="P57" s="288"/>
      <c r="Q57" s="288"/>
      <c r="R57" s="288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"/>
      <c r="AG57" s="1"/>
    </row>
    <row r="58" spans="1:35">
      <c r="A58" s="144">
        <v>20</v>
      </c>
      <c r="B58" s="149">
        <v>671116</v>
      </c>
      <c r="C58" s="128" t="s">
        <v>13</v>
      </c>
      <c r="D58" s="164">
        <v>44253.73</v>
      </c>
      <c r="E58" s="130">
        <v>10949.99</v>
      </c>
      <c r="F58" s="164">
        <v>50000</v>
      </c>
      <c r="G58" s="164"/>
      <c r="H58" s="164"/>
      <c r="I58" s="128"/>
      <c r="J58" s="128"/>
      <c r="K58" s="147"/>
      <c r="L58" s="147"/>
      <c r="M58" s="147"/>
      <c r="N58" s="147"/>
      <c r="O58" s="147"/>
      <c r="P58" s="288"/>
      <c r="Q58" s="288"/>
      <c r="R58" s="288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"/>
      <c r="AG58" s="1"/>
    </row>
    <row r="59" spans="1:35">
      <c r="B59" s="149">
        <v>671117</v>
      </c>
      <c r="C59" s="128" t="s">
        <v>14</v>
      </c>
      <c r="D59" s="164">
        <v>13406.94</v>
      </c>
      <c r="E59" s="130">
        <v>8031.25</v>
      </c>
      <c r="F59" s="164">
        <v>15000</v>
      </c>
      <c r="G59" s="164"/>
      <c r="H59" s="164"/>
      <c r="I59" s="128"/>
      <c r="J59" s="128"/>
      <c r="K59" s="147"/>
      <c r="L59" s="147"/>
      <c r="M59" s="147"/>
      <c r="N59" s="147"/>
      <c r="O59" s="147"/>
      <c r="P59" s="288"/>
      <c r="Q59" s="288"/>
      <c r="R59" s="288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"/>
      <c r="AG59" s="1"/>
    </row>
    <row r="60" spans="1:35">
      <c r="B60" s="149">
        <v>671118</v>
      </c>
      <c r="C60" s="128" t="s">
        <v>15</v>
      </c>
      <c r="D60" s="164">
        <v>148125</v>
      </c>
      <c r="E60" s="130">
        <v>91875</v>
      </c>
      <c r="F60" s="164">
        <v>190000</v>
      </c>
      <c r="G60" s="164"/>
      <c r="H60" s="164"/>
      <c r="I60" s="128"/>
      <c r="J60" s="128"/>
      <c r="K60" s="147"/>
      <c r="L60" s="147"/>
      <c r="M60" s="147"/>
      <c r="N60" s="147"/>
      <c r="O60" s="147"/>
      <c r="P60" s="288"/>
      <c r="Q60" s="288"/>
      <c r="R60" s="288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"/>
      <c r="AG60" s="1"/>
    </row>
    <row r="61" spans="1:35">
      <c r="B61" s="149">
        <v>671119</v>
      </c>
      <c r="C61" s="128" t="s">
        <v>16</v>
      </c>
      <c r="D61" s="164">
        <v>10500</v>
      </c>
      <c r="E61" s="130">
        <v>12000</v>
      </c>
      <c r="F61" s="164">
        <v>15000</v>
      </c>
      <c r="G61" s="164"/>
      <c r="H61" s="164"/>
      <c r="I61" s="128"/>
      <c r="J61" s="128"/>
      <c r="K61" s="147"/>
      <c r="L61" s="147"/>
      <c r="M61" s="147"/>
      <c r="N61" s="147"/>
      <c r="O61" s="147"/>
      <c r="P61" s="288"/>
      <c r="Q61" s="288"/>
      <c r="R61" s="288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"/>
      <c r="AG61" s="1"/>
    </row>
    <row r="62" spans="1:35">
      <c r="B62" s="149">
        <v>671120</v>
      </c>
      <c r="C62" s="128" t="s">
        <v>263</v>
      </c>
      <c r="D62" s="128"/>
      <c r="E62" s="130">
        <v>2040549.41</v>
      </c>
      <c r="F62" s="128"/>
      <c r="G62" s="128"/>
      <c r="H62" s="128"/>
      <c r="I62" s="128"/>
      <c r="J62" s="128"/>
      <c r="K62" s="147"/>
      <c r="L62" s="147"/>
      <c r="M62" s="147"/>
      <c r="N62" s="147"/>
      <c r="O62" s="147"/>
      <c r="P62" s="288"/>
      <c r="Q62" s="288"/>
      <c r="R62" s="288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"/>
      <c r="AG62" s="1"/>
    </row>
    <row r="63" spans="1:35">
      <c r="B63" s="145">
        <v>6831</v>
      </c>
      <c r="C63" s="176" t="s">
        <v>54</v>
      </c>
      <c r="D63" s="176"/>
      <c r="E63" s="177"/>
      <c r="F63" s="146"/>
      <c r="G63" s="146"/>
      <c r="H63" s="146"/>
      <c r="I63" s="148">
        <f>I64</f>
        <v>1061.1300000000001</v>
      </c>
      <c r="J63" s="146"/>
      <c r="K63" s="167"/>
      <c r="L63" s="167"/>
      <c r="M63" s="167"/>
      <c r="N63" s="167"/>
      <c r="O63" s="167">
        <f>O64</f>
        <v>377.05</v>
      </c>
      <c r="P63" s="294">
        <v>1000</v>
      </c>
      <c r="Q63" s="294"/>
      <c r="R63" s="294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"/>
      <c r="AG63" s="1"/>
    </row>
    <row r="64" spans="1:35">
      <c r="B64" s="171">
        <v>68311</v>
      </c>
      <c r="C64" s="178" t="s">
        <v>54</v>
      </c>
      <c r="D64" s="178"/>
      <c r="E64" s="179"/>
      <c r="F64" s="178"/>
      <c r="G64" s="178"/>
      <c r="H64" s="178"/>
      <c r="I64" s="180">
        <v>1061.1300000000001</v>
      </c>
      <c r="J64" s="178"/>
      <c r="K64" s="147"/>
      <c r="L64" s="147"/>
      <c r="M64" s="147"/>
      <c r="N64" s="147"/>
      <c r="O64" s="147">
        <v>377.05</v>
      </c>
      <c r="P64" s="292">
        <v>1000</v>
      </c>
      <c r="Q64" s="292"/>
      <c r="R64" s="292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"/>
      <c r="AG64" s="1"/>
    </row>
    <row r="65" spans="1:33">
      <c r="B65" s="181">
        <v>6</v>
      </c>
      <c r="C65" s="182" t="s">
        <v>226</v>
      </c>
      <c r="D65" s="183">
        <f>D51</f>
        <v>13352399.790000001</v>
      </c>
      <c r="E65" s="183">
        <f>E51</f>
        <v>12258032.08</v>
      </c>
      <c r="F65" s="183">
        <f>F51</f>
        <v>14844157</v>
      </c>
      <c r="G65" s="183"/>
      <c r="H65" s="183"/>
      <c r="I65" s="183">
        <f>I23+I29+I31+I37+I39+I63</f>
        <v>325251.14</v>
      </c>
      <c r="J65" s="183">
        <f>J37+J39</f>
        <v>235936.44</v>
      </c>
      <c r="K65" s="168">
        <f>K29+K31+K37+K39+K43+K48</f>
        <v>350365</v>
      </c>
      <c r="L65" s="168"/>
      <c r="M65" s="168"/>
      <c r="N65" s="168">
        <f>N29+N31+N63</f>
        <v>8842450.1699999999</v>
      </c>
      <c r="O65" s="168">
        <f>O29+O31+O63</f>
        <v>4408328.5999999996</v>
      </c>
      <c r="P65" s="294">
        <f>P29+P31+P63</f>
        <v>8001100</v>
      </c>
      <c r="Q65" s="294"/>
      <c r="R65" s="294"/>
      <c r="S65" s="168">
        <f>S19+S27+S29</f>
        <v>9504654.1100000013</v>
      </c>
      <c r="T65" s="168">
        <f>T19+T27+T29</f>
        <v>12412027.279999999</v>
      </c>
      <c r="U65" s="168">
        <f>U19</f>
        <v>15466416.239999998</v>
      </c>
      <c r="V65" s="168">
        <f>V19</f>
        <v>4740773.58</v>
      </c>
      <c r="W65" s="168">
        <f>W19</f>
        <v>364618.72</v>
      </c>
      <c r="X65" s="168">
        <f>X19+X21+X24+X27+X29+X39</f>
        <v>975531.07000000007</v>
      </c>
      <c r="Y65" s="168">
        <f>Y19+Y24+Y27+Y29</f>
        <v>1141121.8799999999</v>
      </c>
      <c r="Z65" s="148">
        <v>476576.26</v>
      </c>
      <c r="AA65" s="148"/>
      <c r="AB65" s="148"/>
      <c r="AC65" s="168">
        <f>AC39+AC43+AC48</f>
        <v>156011.88</v>
      </c>
      <c r="AD65" s="168">
        <f>AD43+AD48</f>
        <v>76130.31</v>
      </c>
      <c r="AE65" s="168">
        <f>AE43</f>
        <v>105000</v>
      </c>
      <c r="AF65" s="1"/>
      <c r="AG65" s="1"/>
    </row>
    <row r="66" spans="1:33">
      <c r="B66" s="184"/>
      <c r="C66" s="185"/>
      <c r="D66" s="185"/>
      <c r="E66" s="185"/>
      <c r="F66" s="185"/>
      <c r="G66" s="185"/>
      <c r="H66" s="185"/>
      <c r="I66" s="186"/>
      <c r="J66" s="185"/>
      <c r="K66" s="187"/>
      <c r="L66" s="187"/>
      <c r="M66" s="187"/>
      <c r="N66" s="187"/>
      <c r="O66" s="187"/>
      <c r="P66" s="295"/>
      <c r="Q66" s="295"/>
      <c r="R66" s="295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8"/>
      <c r="AF66" s="1"/>
      <c r="AG66" s="1"/>
    </row>
    <row r="67" spans="1:33">
      <c r="A67" s="189"/>
      <c r="B67" s="336" t="s">
        <v>58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8"/>
      <c r="AF67" s="1"/>
      <c r="AG67" s="1"/>
    </row>
    <row r="68" spans="1:33">
      <c r="B68" s="190">
        <v>3111</v>
      </c>
      <c r="C68" s="191" t="s">
        <v>212</v>
      </c>
      <c r="D68" s="192">
        <f>D69</f>
        <v>8616486.8300000001</v>
      </c>
      <c r="E68" s="192">
        <f>E69</f>
        <v>6935392.1699999999</v>
      </c>
      <c r="F68" s="192">
        <f>F69</f>
        <v>10033611.15</v>
      </c>
      <c r="G68" s="192"/>
      <c r="H68" s="192"/>
      <c r="I68" s="191"/>
      <c r="J68" s="193">
        <f>SUM(J70:J76)</f>
        <v>43070.8</v>
      </c>
      <c r="K68" s="148">
        <f t="shared" ref="K68:AE68" si="0">SUM(K70:K76)</f>
        <v>59000</v>
      </c>
      <c r="L68" s="148"/>
      <c r="M68" s="148"/>
      <c r="N68" s="193">
        <f>SUM(N70:N76)</f>
        <v>4709494.42</v>
      </c>
      <c r="O68" s="193">
        <f>SUM(O70:O76)</f>
        <v>3049325.44</v>
      </c>
      <c r="P68" s="296">
        <f t="shared" si="0"/>
        <v>4000000</v>
      </c>
      <c r="Q68" s="296"/>
      <c r="R68" s="296"/>
      <c r="S68" s="148">
        <f>SUM(S69:S76)</f>
        <v>249104.04</v>
      </c>
      <c r="T68" s="148">
        <f t="shared" si="0"/>
        <v>442960.61000000004</v>
      </c>
      <c r="U68" s="148">
        <f>1438536.4+U75</f>
        <v>1804753.68</v>
      </c>
      <c r="V68" s="148">
        <f>627784.58+V75</f>
        <v>982438.53</v>
      </c>
      <c r="W68" s="148">
        <f>85712.15+W75</f>
        <v>285398.46999999997</v>
      </c>
      <c r="X68" s="148">
        <f t="shared" si="0"/>
        <v>5793.05</v>
      </c>
      <c r="Y68" s="148">
        <f t="shared" si="0"/>
        <v>2989.72</v>
      </c>
      <c r="Z68" s="148">
        <v>305848.26</v>
      </c>
      <c r="AA68" s="148"/>
      <c r="AB68" s="148"/>
      <c r="AC68" s="148"/>
      <c r="AD68" s="148"/>
      <c r="AE68" s="148">
        <f t="shared" si="0"/>
        <v>0</v>
      </c>
      <c r="AF68" s="1"/>
      <c r="AG68" s="1"/>
    </row>
    <row r="69" spans="1:33">
      <c r="B69" s="194">
        <v>311111</v>
      </c>
      <c r="C69" s="191" t="s">
        <v>258</v>
      </c>
      <c r="D69" s="195">
        <v>8616486.8300000001</v>
      </c>
      <c r="E69" s="196">
        <v>6935392.1699999999</v>
      </c>
      <c r="F69" s="195">
        <v>10033611.15</v>
      </c>
      <c r="G69" s="195"/>
      <c r="H69" s="195"/>
      <c r="I69" s="191"/>
      <c r="J69" s="193"/>
      <c r="K69" s="148"/>
      <c r="L69" s="148"/>
      <c r="M69" s="148"/>
      <c r="N69" s="148"/>
      <c r="O69" s="193"/>
      <c r="P69" s="296"/>
      <c r="Q69" s="296"/>
      <c r="R69" s="296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"/>
      <c r="AG69" s="1"/>
    </row>
    <row r="70" spans="1:33">
      <c r="B70" s="197">
        <v>311112</v>
      </c>
      <c r="C70" s="191" t="s">
        <v>259</v>
      </c>
      <c r="D70" s="191"/>
      <c r="E70" s="198"/>
      <c r="F70" s="191"/>
      <c r="G70" s="191"/>
      <c r="H70" s="191"/>
      <c r="I70" s="191"/>
      <c r="J70" s="199">
        <v>10543.64</v>
      </c>
      <c r="K70" s="150">
        <v>15000</v>
      </c>
      <c r="L70" s="150"/>
      <c r="M70" s="150"/>
      <c r="N70" s="150">
        <v>4709494.42</v>
      </c>
      <c r="O70" s="150">
        <v>3049325.44</v>
      </c>
      <c r="P70" s="292">
        <v>4000000</v>
      </c>
      <c r="Q70" s="292"/>
      <c r="R70" s="292"/>
      <c r="S70" s="150">
        <v>48401</v>
      </c>
      <c r="T70" s="150">
        <v>43592.46</v>
      </c>
      <c r="U70" s="144"/>
      <c r="V70" s="144"/>
      <c r="W70" s="144"/>
      <c r="X70" s="144"/>
      <c r="Y70" s="150">
        <v>2989.72</v>
      </c>
      <c r="Z70" s="144"/>
      <c r="AA70" s="144"/>
      <c r="AB70" s="144"/>
      <c r="AC70" s="144"/>
      <c r="AD70" s="144"/>
      <c r="AE70" s="144"/>
      <c r="AF70" s="1"/>
      <c r="AG70" s="1"/>
    </row>
    <row r="71" spans="1:33">
      <c r="B71" s="197">
        <v>311113</v>
      </c>
      <c r="C71" s="191" t="s">
        <v>266</v>
      </c>
      <c r="D71" s="191"/>
      <c r="E71" s="198"/>
      <c r="F71" s="191"/>
      <c r="G71" s="191"/>
      <c r="H71" s="191"/>
      <c r="I71" s="191"/>
      <c r="J71" s="199"/>
      <c r="K71" s="150"/>
      <c r="L71" s="150"/>
      <c r="M71" s="150"/>
      <c r="N71" s="150"/>
      <c r="O71" s="150"/>
      <c r="P71" s="292"/>
      <c r="Q71" s="292"/>
      <c r="R71" s="292"/>
      <c r="S71" s="150">
        <v>99510.41</v>
      </c>
      <c r="T71" s="150">
        <v>65948.73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"/>
      <c r="AG71" s="1"/>
    </row>
    <row r="72" spans="1:33">
      <c r="B72" s="197">
        <v>311114</v>
      </c>
      <c r="C72" s="191" t="s">
        <v>290</v>
      </c>
      <c r="D72" s="191"/>
      <c r="E72" s="198"/>
      <c r="F72" s="191"/>
      <c r="G72" s="191"/>
      <c r="H72" s="191"/>
      <c r="I72" s="191"/>
      <c r="J72" s="199"/>
      <c r="K72" s="150"/>
      <c r="L72" s="150"/>
      <c r="M72" s="150"/>
      <c r="N72" s="150"/>
      <c r="O72" s="150"/>
      <c r="P72" s="292"/>
      <c r="Q72" s="292"/>
      <c r="R72" s="292"/>
      <c r="S72" s="150">
        <v>101192.63</v>
      </c>
      <c r="T72" s="150">
        <v>27838.21</v>
      </c>
      <c r="U72" s="144"/>
      <c r="V72" s="144"/>
      <c r="W72" s="144"/>
      <c r="X72" s="150">
        <v>5793.05</v>
      </c>
      <c r="Y72" s="144"/>
      <c r="Z72" s="144"/>
      <c r="AA72" s="144"/>
      <c r="AB72" s="144"/>
      <c r="AC72" s="144"/>
      <c r="AD72" s="144"/>
      <c r="AE72" s="144"/>
      <c r="AF72" s="1"/>
      <c r="AG72" s="1"/>
    </row>
    <row r="73" spans="1:33">
      <c r="B73" s="197">
        <v>311116</v>
      </c>
      <c r="C73" s="191" t="s">
        <v>268</v>
      </c>
      <c r="D73" s="191"/>
      <c r="E73" s="198"/>
      <c r="F73" s="191"/>
      <c r="G73" s="191"/>
      <c r="H73" s="191"/>
      <c r="I73" s="191"/>
      <c r="J73" s="199"/>
      <c r="K73" s="150"/>
      <c r="L73" s="150"/>
      <c r="M73" s="150"/>
      <c r="N73" s="150"/>
      <c r="O73" s="150"/>
      <c r="P73" s="292"/>
      <c r="Q73" s="292"/>
      <c r="R73" s="292"/>
      <c r="S73" s="144"/>
      <c r="T73" s="150">
        <v>167134.6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"/>
      <c r="AG73" s="1"/>
    </row>
    <row r="74" spans="1:33">
      <c r="B74" s="197">
        <v>311117</v>
      </c>
      <c r="C74" s="191" t="s">
        <v>268</v>
      </c>
      <c r="D74" s="191"/>
      <c r="E74" s="198"/>
      <c r="F74" s="191"/>
      <c r="G74" s="191"/>
      <c r="H74" s="191"/>
      <c r="I74" s="191"/>
      <c r="J74" s="199">
        <v>2948.61</v>
      </c>
      <c r="K74" s="150">
        <v>4000</v>
      </c>
      <c r="L74" s="150"/>
      <c r="M74" s="150"/>
      <c r="N74" s="150"/>
      <c r="O74" s="150"/>
      <c r="P74" s="292"/>
      <c r="Q74" s="292"/>
      <c r="R74" s="292"/>
      <c r="S74" s="144"/>
      <c r="T74" s="150">
        <v>73700.28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"/>
      <c r="AG74" s="1"/>
    </row>
    <row r="75" spans="1:33">
      <c r="B75" s="197">
        <v>311118</v>
      </c>
      <c r="C75" s="191" t="s">
        <v>267</v>
      </c>
      <c r="D75" s="191"/>
      <c r="E75" s="198"/>
      <c r="F75" s="191"/>
      <c r="G75" s="191"/>
      <c r="H75" s="191"/>
      <c r="I75" s="191"/>
      <c r="J75" s="199"/>
      <c r="K75" s="150"/>
      <c r="L75" s="150"/>
      <c r="M75" s="150"/>
      <c r="N75" s="150"/>
      <c r="O75" s="150"/>
      <c r="P75" s="292"/>
      <c r="Q75" s="292"/>
      <c r="R75" s="292"/>
      <c r="S75" s="144"/>
      <c r="T75" s="150">
        <v>64746.33</v>
      </c>
      <c r="U75" s="163">
        <v>366217.28</v>
      </c>
      <c r="V75" s="163">
        <v>354653.95</v>
      </c>
      <c r="W75" s="163">
        <v>199686.32</v>
      </c>
      <c r="X75" s="144"/>
      <c r="Y75" s="144"/>
      <c r="Z75" s="144"/>
      <c r="AA75" s="144"/>
      <c r="AB75" s="144"/>
      <c r="AC75" s="144"/>
      <c r="AD75" s="144"/>
      <c r="AE75" s="144"/>
      <c r="AF75" s="1"/>
      <c r="AG75" s="1"/>
    </row>
    <row r="76" spans="1:33">
      <c r="B76" s="197">
        <v>311119</v>
      </c>
      <c r="C76" s="191" t="s">
        <v>213</v>
      </c>
      <c r="D76" s="191"/>
      <c r="E76" s="198"/>
      <c r="F76" s="191"/>
      <c r="G76" s="191"/>
      <c r="H76" s="191"/>
      <c r="I76" s="191"/>
      <c r="J76" s="199">
        <v>29578.55</v>
      </c>
      <c r="K76" s="150">
        <v>40000</v>
      </c>
      <c r="L76" s="150"/>
      <c r="M76" s="150"/>
      <c r="N76" s="150"/>
      <c r="O76" s="150"/>
      <c r="P76" s="292"/>
      <c r="Q76" s="292"/>
      <c r="R76" s="292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"/>
      <c r="AG76" s="1"/>
    </row>
    <row r="77" spans="1:33">
      <c r="B77" s="190">
        <v>3121</v>
      </c>
      <c r="C77" s="200" t="s">
        <v>218</v>
      </c>
      <c r="D77" s="193">
        <f>SUM(D78:D83)</f>
        <v>204442.73</v>
      </c>
      <c r="E77" s="193">
        <f>SUM(E78:E82)</f>
        <v>176605.81</v>
      </c>
      <c r="F77" s="193">
        <f>SUM(F78:F83)</f>
        <v>315000</v>
      </c>
      <c r="G77" s="193"/>
      <c r="H77" s="193"/>
      <c r="I77" s="193">
        <f>SUM(I78:I83)</f>
        <v>55388</v>
      </c>
      <c r="J77" s="199">
        <f>SUM(J81:J82)</f>
        <v>0</v>
      </c>
      <c r="K77" s="150"/>
      <c r="L77" s="150"/>
      <c r="M77" s="150"/>
      <c r="N77" s="193">
        <f>SUM(N78:N83)</f>
        <v>84620.36</v>
      </c>
      <c r="O77" s="193">
        <f>SUM(O78:O82)</f>
        <v>74943.850000000006</v>
      </c>
      <c r="P77" s="297">
        <f>SUM(P78:P82)</f>
        <v>147500</v>
      </c>
      <c r="Q77" s="297"/>
      <c r="R77" s="297"/>
      <c r="S77" s="144"/>
      <c r="T77" s="144"/>
      <c r="U77" s="193">
        <f>SUM(U78:U83)</f>
        <v>97500</v>
      </c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"/>
      <c r="AG77" s="1"/>
    </row>
    <row r="78" spans="1:33">
      <c r="B78" s="194">
        <v>31212</v>
      </c>
      <c r="C78" s="201" t="s">
        <v>71</v>
      </c>
      <c r="D78" s="202">
        <v>13314</v>
      </c>
      <c r="E78" s="196">
        <v>43030.82</v>
      </c>
      <c r="F78" s="195">
        <v>60000</v>
      </c>
      <c r="G78" s="195"/>
      <c r="H78" s="195"/>
      <c r="I78" s="195">
        <v>2000</v>
      </c>
      <c r="J78" s="199"/>
      <c r="K78" s="150"/>
      <c r="L78" s="150"/>
      <c r="M78" s="150"/>
      <c r="N78" s="150">
        <v>13292.49</v>
      </c>
      <c r="O78" s="150">
        <v>11935.11</v>
      </c>
      <c r="P78" s="292">
        <v>15000</v>
      </c>
      <c r="Q78" s="292"/>
      <c r="R78" s="292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"/>
      <c r="AG78" s="1"/>
    </row>
    <row r="79" spans="1:33">
      <c r="B79" s="194">
        <v>31213</v>
      </c>
      <c r="C79" s="201" t="s">
        <v>233</v>
      </c>
      <c r="D79" s="202">
        <v>16500</v>
      </c>
      <c r="E79" s="196">
        <v>500</v>
      </c>
      <c r="F79" s="195">
        <v>20000</v>
      </c>
      <c r="G79" s="195"/>
      <c r="H79" s="195"/>
      <c r="I79" s="195">
        <v>49638</v>
      </c>
      <c r="J79" s="199"/>
      <c r="K79" s="150"/>
      <c r="L79" s="150"/>
      <c r="M79" s="150"/>
      <c r="N79" s="150">
        <v>8000</v>
      </c>
      <c r="O79" s="150">
        <v>52440</v>
      </c>
      <c r="P79" s="292">
        <v>70000</v>
      </c>
      <c r="Q79" s="292"/>
      <c r="R79" s="292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"/>
      <c r="AG79" s="1"/>
    </row>
    <row r="80" spans="1:33">
      <c r="B80" s="194">
        <v>31214</v>
      </c>
      <c r="C80" s="201" t="s">
        <v>75</v>
      </c>
      <c r="D80" s="202">
        <v>11939.37</v>
      </c>
      <c r="E80" s="196"/>
      <c r="F80" s="195">
        <v>20000</v>
      </c>
      <c r="G80" s="195"/>
      <c r="H80" s="195"/>
      <c r="I80" s="195"/>
      <c r="J80" s="199"/>
      <c r="K80" s="150"/>
      <c r="L80" s="150"/>
      <c r="M80" s="150"/>
      <c r="N80" s="150"/>
      <c r="O80" s="150"/>
      <c r="P80" s="292"/>
      <c r="Q80" s="292"/>
      <c r="R80" s="292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"/>
      <c r="AG80" s="1"/>
    </row>
    <row r="81" spans="2:33">
      <c r="B81" s="194">
        <v>31215</v>
      </c>
      <c r="C81" s="128" t="s">
        <v>76</v>
      </c>
      <c r="D81" s="164">
        <v>15814.36</v>
      </c>
      <c r="E81" s="130">
        <v>10449.99</v>
      </c>
      <c r="F81" s="164">
        <v>25000</v>
      </c>
      <c r="G81" s="164"/>
      <c r="H81" s="164"/>
      <c r="I81" s="128"/>
      <c r="J81" s="203"/>
      <c r="K81" s="144"/>
      <c r="L81" s="144"/>
      <c r="M81" s="144"/>
      <c r="N81" s="150">
        <v>3702.87</v>
      </c>
      <c r="O81" s="150">
        <v>9068.74</v>
      </c>
      <c r="P81" s="292">
        <v>10000</v>
      </c>
      <c r="Q81" s="292"/>
      <c r="R81" s="292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"/>
      <c r="AG81" s="1"/>
    </row>
    <row r="82" spans="2:33">
      <c r="B82" s="194">
        <v>31216</v>
      </c>
      <c r="C82" s="201" t="s">
        <v>77</v>
      </c>
      <c r="D82" s="202">
        <v>73437.5</v>
      </c>
      <c r="E82" s="196">
        <v>122625</v>
      </c>
      <c r="F82" s="202">
        <v>90000</v>
      </c>
      <c r="G82" s="202"/>
      <c r="H82" s="202"/>
      <c r="I82" s="202">
        <v>2500</v>
      </c>
      <c r="J82" s="196"/>
      <c r="K82" s="144"/>
      <c r="L82" s="144"/>
      <c r="M82" s="144"/>
      <c r="N82" s="150">
        <v>29500</v>
      </c>
      <c r="O82" s="150">
        <v>1500</v>
      </c>
      <c r="P82" s="292">
        <v>52500</v>
      </c>
      <c r="Q82" s="292"/>
      <c r="R82" s="292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"/>
      <c r="AG82" s="1"/>
    </row>
    <row r="83" spans="2:33">
      <c r="B83" s="194">
        <v>31219</v>
      </c>
      <c r="C83" s="201" t="s">
        <v>280</v>
      </c>
      <c r="D83" s="202">
        <v>73437.5</v>
      </c>
      <c r="E83" s="196"/>
      <c r="F83" s="202">
        <v>100000</v>
      </c>
      <c r="G83" s="202"/>
      <c r="H83" s="202"/>
      <c r="I83" s="202">
        <v>1250</v>
      </c>
      <c r="J83" s="196"/>
      <c r="K83" s="144"/>
      <c r="L83" s="144"/>
      <c r="M83" s="144"/>
      <c r="N83" s="150">
        <v>30125</v>
      </c>
      <c r="O83" s="150"/>
      <c r="P83" s="292">
        <v>52500</v>
      </c>
      <c r="Q83" s="292"/>
      <c r="R83" s="292"/>
      <c r="S83" s="144"/>
      <c r="T83" s="144"/>
      <c r="U83" s="371">
        <v>97500</v>
      </c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"/>
      <c r="AG83" s="1"/>
    </row>
    <row r="84" spans="2:33">
      <c r="B84" s="190">
        <v>3132</v>
      </c>
      <c r="C84" s="200" t="s">
        <v>217</v>
      </c>
      <c r="D84" s="193">
        <f>SUM(D85:D91)</f>
        <v>1402998.8299999998</v>
      </c>
      <c r="E84" s="193">
        <f>SUM(E85:E90)</f>
        <v>1130271.22</v>
      </c>
      <c r="F84" s="193">
        <f>SUM(F85:F90)</f>
        <v>1655545.84</v>
      </c>
      <c r="G84" s="193"/>
      <c r="H84" s="193"/>
      <c r="I84" s="191"/>
      <c r="J84" s="193">
        <f>SUM(J85:J90)</f>
        <v>7106.67</v>
      </c>
      <c r="K84" s="148">
        <f t="shared" ref="K84:AE84" si="1">SUM(K85:K90)</f>
        <v>9735</v>
      </c>
      <c r="L84" s="148"/>
      <c r="M84" s="148"/>
      <c r="N84" s="193">
        <f>SUM(N85:N91)</f>
        <v>753931.2</v>
      </c>
      <c r="O84" s="193">
        <f>SUM(O85:O90)</f>
        <v>490593.08</v>
      </c>
      <c r="P84" s="298">
        <f t="shared" si="1"/>
        <v>660000</v>
      </c>
      <c r="Q84" s="298"/>
      <c r="R84" s="298"/>
      <c r="S84" s="148">
        <f>SUM(S85:S91)</f>
        <v>40932.280000000006</v>
      </c>
      <c r="T84" s="148">
        <f t="shared" si="1"/>
        <v>32138.98</v>
      </c>
      <c r="U84" s="148">
        <f t="shared" si="1"/>
        <v>0</v>
      </c>
      <c r="V84" s="148"/>
      <c r="W84" s="148"/>
      <c r="X84" s="148">
        <f t="shared" si="1"/>
        <v>955.85</v>
      </c>
      <c r="Y84" s="148">
        <f t="shared" si="1"/>
        <v>493.3</v>
      </c>
      <c r="Z84" s="148">
        <f t="shared" si="1"/>
        <v>0</v>
      </c>
      <c r="AA84" s="148"/>
      <c r="AB84" s="148"/>
      <c r="AC84" s="148"/>
      <c r="AD84" s="148"/>
      <c r="AE84" s="148">
        <f t="shared" si="1"/>
        <v>0</v>
      </c>
      <c r="AF84" s="1"/>
      <c r="AG84" s="1"/>
    </row>
    <row r="85" spans="2:33">
      <c r="B85" s="197">
        <v>313212</v>
      </c>
      <c r="C85" s="191" t="s">
        <v>260</v>
      </c>
      <c r="D85" s="195">
        <v>1399487.39</v>
      </c>
      <c r="E85" s="196">
        <v>1130271.22</v>
      </c>
      <c r="F85" s="195">
        <v>1655545.84</v>
      </c>
      <c r="G85" s="195"/>
      <c r="H85" s="195"/>
      <c r="I85" s="191"/>
      <c r="J85" s="199">
        <v>1739.7</v>
      </c>
      <c r="K85" s="150">
        <v>9735</v>
      </c>
      <c r="L85" s="150"/>
      <c r="M85" s="150"/>
      <c r="N85" s="150">
        <v>752016.01</v>
      </c>
      <c r="O85" s="150">
        <v>490593.08</v>
      </c>
      <c r="P85" s="292">
        <v>660000</v>
      </c>
      <c r="Q85" s="292"/>
      <c r="R85" s="292"/>
      <c r="S85" s="150">
        <v>7879.69</v>
      </c>
      <c r="T85" s="150">
        <v>7192.75</v>
      </c>
      <c r="U85" s="144"/>
      <c r="V85" s="144"/>
      <c r="W85" s="144"/>
      <c r="X85" s="144"/>
      <c r="Y85" s="150">
        <v>493.3</v>
      </c>
      <c r="Z85" s="144"/>
      <c r="AA85" s="144"/>
      <c r="AB85" s="144"/>
      <c r="AC85" s="144"/>
      <c r="AD85" s="163"/>
      <c r="AE85" s="144"/>
      <c r="AF85" s="1"/>
      <c r="AG85" s="1"/>
    </row>
    <row r="86" spans="2:33">
      <c r="B86" s="197">
        <v>313213</v>
      </c>
      <c r="C86" s="191" t="s">
        <v>269</v>
      </c>
      <c r="D86" s="191"/>
      <c r="E86" s="196"/>
      <c r="F86" s="191"/>
      <c r="G86" s="191"/>
      <c r="H86" s="191"/>
      <c r="I86" s="191"/>
      <c r="J86" s="199"/>
      <c r="K86" s="150"/>
      <c r="L86" s="150"/>
      <c r="M86" s="150"/>
      <c r="N86" s="150"/>
      <c r="O86" s="150"/>
      <c r="P86" s="292"/>
      <c r="Q86" s="292"/>
      <c r="R86" s="292"/>
      <c r="S86" s="150">
        <v>16293.42</v>
      </c>
      <c r="T86" s="150">
        <v>10881.54</v>
      </c>
      <c r="U86" s="144"/>
      <c r="V86" s="144"/>
      <c r="W86" s="144"/>
      <c r="X86" s="144"/>
      <c r="Y86" s="144"/>
      <c r="Z86" s="144"/>
      <c r="AA86" s="144"/>
      <c r="AB86" s="144"/>
      <c r="AC86" s="144"/>
      <c r="AD86" s="163"/>
      <c r="AE86" s="144"/>
      <c r="AF86" s="1"/>
      <c r="AG86" s="1"/>
    </row>
    <row r="87" spans="2:33">
      <c r="B87" s="197">
        <v>313214</v>
      </c>
      <c r="C87" s="191" t="s">
        <v>270</v>
      </c>
      <c r="D87" s="191"/>
      <c r="E87" s="196"/>
      <c r="F87" s="191"/>
      <c r="G87" s="191"/>
      <c r="H87" s="191"/>
      <c r="I87" s="191"/>
      <c r="J87" s="199"/>
      <c r="K87" s="150"/>
      <c r="L87" s="150"/>
      <c r="M87" s="150"/>
      <c r="N87" s="150"/>
      <c r="O87" s="150"/>
      <c r="P87" s="292"/>
      <c r="Q87" s="292"/>
      <c r="R87" s="292"/>
      <c r="S87" s="150">
        <v>16674.27</v>
      </c>
      <c r="T87" s="150">
        <v>3066.11</v>
      </c>
      <c r="U87" s="144"/>
      <c r="V87" s="144"/>
      <c r="W87" s="144"/>
      <c r="X87" s="144">
        <v>955.85</v>
      </c>
      <c r="Y87" s="144"/>
      <c r="Z87" s="144"/>
      <c r="AA87" s="144"/>
      <c r="AB87" s="144"/>
      <c r="AC87" s="144"/>
      <c r="AD87" s="163"/>
      <c r="AE87" s="144"/>
      <c r="AF87" s="1"/>
      <c r="AG87" s="1"/>
    </row>
    <row r="88" spans="2:33">
      <c r="B88" s="197">
        <v>313216</v>
      </c>
      <c r="C88" s="191" t="s">
        <v>271</v>
      </c>
      <c r="D88" s="191"/>
      <c r="E88" s="196"/>
      <c r="F88" s="191"/>
      <c r="G88" s="191"/>
      <c r="H88" s="191"/>
      <c r="I88" s="191"/>
      <c r="J88" s="199"/>
      <c r="K88" s="150"/>
      <c r="L88" s="150"/>
      <c r="M88" s="150"/>
      <c r="N88" s="150"/>
      <c r="O88" s="150"/>
      <c r="P88" s="292"/>
      <c r="Q88" s="292"/>
      <c r="R88" s="292"/>
      <c r="S88" s="144"/>
      <c r="T88" s="150">
        <v>770.69</v>
      </c>
      <c r="U88" s="144"/>
      <c r="V88" s="144"/>
      <c r="W88" s="144"/>
      <c r="X88" s="144"/>
      <c r="Y88" s="144"/>
      <c r="Z88" s="144"/>
      <c r="AA88" s="144"/>
      <c r="AB88" s="144"/>
      <c r="AC88" s="144"/>
      <c r="AD88" s="163"/>
      <c r="AE88" s="144"/>
      <c r="AF88" s="1"/>
      <c r="AG88" s="1"/>
    </row>
    <row r="89" spans="2:33">
      <c r="B89" s="197">
        <v>313217</v>
      </c>
      <c r="C89" s="191" t="s">
        <v>214</v>
      </c>
      <c r="D89" s="191"/>
      <c r="E89" s="198"/>
      <c r="F89" s="191"/>
      <c r="G89" s="191"/>
      <c r="H89" s="191"/>
      <c r="I89" s="191"/>
      <c r="J89" s="199">
        <v>486.52</v>
      </c>
      <c r="K89" s="150"/>
      <c r="L89" s="150"/>
      <c r="M89" s="150"/>
      <c r="N89" s="150"/>
      <c r="O89" s="150"/>
      <c r="P89" s="299"/>
      <c r="Q89" s="299"/>
      <c r="R89" s="299"/>
      <c r="S89" s="144"/>
      <c r="T89" s="150">
        <v>10227.89</v>
      </c>
      <c r="U89" s="144"/>
      <c r="V89" s="144"/>
      <c r="W89" s="144"/>
      <c r="X89" s="144"/>
      <c r="Y89" s="144"/>
      <c r="Z89" s="144"/>
      <c r="AA89" s="144"/>
      <c r="AB89" s="144"/>
      <c r="AC89" s="144"/>
      <c r="AD89" s="163"/>
      <c r="AE89" s="144"/>
      <c r="AF89" s="1"/>
      <c r="AG89" s="1"/>
    </row>
    <row r="90" spans="2:33">
      <c r="B90" s="194">
        <v>313218</v>
      </c>
      <c r="C90" s="128" t="s">
        <v>215</v>
      </c>
      <c r="D90" s="128"/>
      <c r="E90" s="130"/>
      <c r="F90" s="128"/>
      <c r="G90" s="128"/>
      <c r="H90" s="128"/>
      <c r="I90" s="128"/>
      <c r="J90" s="199">
        <v>4880.45</v>
      </c>
      <c r="K90" s="150"/>
      <c r="L90" s="150"/>
      <c r="M90" s="150"/>
      <c r="N90" s="150"/>
      <c r="O90" s="150"/>
      <c r="P90" s="299"/>
      <c r="Q90" s="299"/>
      <c r="R90" s="299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63"/>
      <c r="AE90" s="144"/>
      <c r="AF90" s="1"/>
      <c r="AG90" s="1"/>
    </row>
    <row r="91" spans="2:33">
      <c r="B91" s="194">
        <v>313221</v>
      </c>
      <c r="C91" s="128" t="s">
        <v>285</v>
      </c>
      <c r="D91" s="164">
        <v>3511.44</v>
      </c>
      <c r="E91" s="130"/>
      <c r="F91" s="128"/>
      <c r="G91" s="128"/>
      <c r="H91" s="128"/>
      <c r="I91" s="128"/>
      <c r="J91" s="199"/>
      <c r="K91" s="150"/>
      <c r="L91" s="150"/>
      <c r="M91" s="150"/>
      <c r="N91" s="150">
        <v>1915.19</v>
      </c>
      <c r="O91" s="150"/>
      <c r="P91" s="299"/>
      <c r="Q91" s="299"/>
      <c r="R91" s="299"/>
      <c r="S91" s="150">
        <v>84.9</v>
      </c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63"/>
      <c r="AE91" s="144"/>
      <c r="AF91" s="1"/>
      <c r="AG91" s="1"/>
    </row>
    <row r="92" spans="2:33">
      <c r="B92" s="204">
        <v>3133</v>
      </c>
      <c r="C92" s="146" t="s">
        <v>287</v>
      </c>
      <c r="D92" s="205">
        <f>D93</f>
        <v>11938.88</v>
      </c>
      <c r="E92" s="130"/>
      <c r="F92" s="128"/>
      <c r="G92" s="128"/>
      <c r="H92" s="128"/>
      <c r="I92" s="128"/>
      <c r="J92" s="199"/>
      <c r="K92" s="150"/>
      <c r="L92" s="150"/>
      <c r="M92" s="150"/>
      <c r="N92" s="205">
        <f>N93</f>
        <v>6511.6</v>
      </c>
      <c r="O92" s="150"/>
      <c r="P92" s="299"/>
      <c r="Q92" s="299"/>
      <c r="R92" s="299"/>
      <c r="S92" s="205">
        <f>S93</f>
        <v>288.67</v>
      </c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63"/>
      <c r="AE92" s="144"/>
      <c r="AF92" s="1"/>
      <c r="AG92" s="1"/>
    </row>
    <row r="93" spans="2:33">
      <c r="B93" s="194">
        <v>313321</v>
      </c>
      <c r="C93" s="128" t="s">
        <v>286</v>
      </c>
      <c r="D93" s="164">
        <v>11938.88</v>
      </c>
      <c r="E93" s="130"/>
      <c r="F93" s="128"/>
      <c r="G93" s="128"/>
      <c r="H93" s="128"/>
      <c r="I93" s="128"/>
      <c r="J93" s="199"/>
      <c r="K93" s="150"/>
      <c r="L93" s="150"/>
      <c r="M93" s="150"/>
      <c r="N93" s="150">
        <v>6511.6</v>
      </c>
      <c r="O93" s="150"/>
      <c r="P93" s="299"/>
      <c r="Q93" s="299"/>
      <c r="R93" s="299"/>
      <c r="S93" s="144">
        <v>288.67</v>
      </c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63"/>
      <c r="AE93" s="163"/>
      <c r="AF93" s="1"/>
      <c r="AG93" s="1"/>
    </row>
    <row r="94" spans="2:33">
      <c r="B94" s="204">
        <v>3211</v>
      </c>
      <c r="C94" s="146" t="s">
        <v>216</v>
      </c>
      <c r="D94" s="146"/>
      <c r="E94" s="131"/>
      <c r="F94" s="128"/>
      <c r="G94" s="128"/>
      <c r="H94" s="128"/>
      <c r="I94" s="206">
        <f>SUM(I95:I102)</f>
        <v>149685.49</v>
      </c>
      <c r="J94" s="206">
        <f>SUM(J95:J102)</f>
        <v>27856.080000000002</v>
      </c>
      <c r="K94" s="206">
        <f>SUM(K95:K102)</f>
        <v>130000</v>
      </c>
      <c r="L94" s="206"/>
      <c r="M94" s="206"/>
      <c r="N94" s="206">
        <f t="shared" ref="N94:AE94" si="2">SUM(N95:N102)</f>
        <v>550.48</v>
      </c>
      <c r="O94" s="206">
        <f t="shared" si="2"/>
        <v>24468.550000000003</v>
      </c>
      <c r="P94" s="300">
        <f t="shared" si="2"/>
        <v>68000</v>
      </c>
      <c r="Q94" s="300"/>
      <c r="R94" s="300"/>
      <c r="S94" s="207">
        <f t="shared" si="2"/>
        <v>46486.11</v>
      </c>
      <c r="T94" s="207">
        <f t="shared" si="2"/>
        <v>3373.42</v>
      </c>
      <c r="U94" s="207">
        <f t="shared" si="2"/>
        <v>433917</v>
      </c>
      <c r="V94" s="207">
        <f t="shared" si="2"/>
        <v>271590</v>
      </c>
      <c r="W94" s="207">
        <f t="shared" si="2"/>
        <v>30000</v>
      </c>
      <c r="X94" s="207">
        <f t="shared" si="2"/>
        <v>113450.95</v>
      </c>
      <c r="Y94" s="207">
        <f t="shared" si="2"/>
        <v>21469.37</v>
      </c>
      <c r="Z94" s="207">
        <f t="shared" si="2"/>
        <v>91779</v>
      </c>
      <c r="AA94" s="207"/>
      <c r="AB94" s="207"/>
      <c r="AC94" s="207">
        <f t="shared" si="2"/>
        <v>386.4</v>
      </c>
      <c r="AD94" s="206">
        <f t="shared" si="2"/>
        <v>4502</v>
      </c>
      <c r="AE94" s="206">
        <f t="shared" si="2"/>
        <v>21500</v>
      </c>
      <c r="AF94" s="1"/>
      <c r="AG94" s="1"/>
    </row>
    <row r="95" spans="2:33">
      <c r="B95" s="194">
        <v>32111</v>
      </c>
      <c r="C95" s="201" t="s">
        <v>86</v>
      </c>
      <c r="D95" s="201"/>
      <c r="E95" s="198"/>
      <c r="F95" s="191"/>
      <c r="G95" s="191"/>
      <c r="H95" s="191"/>
      <c r="I95" s="195">
        <v>34828</v>
      </c>
      <c r="J95" s="196">
        <v>6900</v>
      </c>
      <c r="K95" s="150">
        <v>50000</v>
      </c>
      <c r="L95" s="150"/>
      <c r="M95" s="150"/>
      <c r="N95" s="144"/>
      <c r="O95" s="163">
        <v>4360</v>
      </c>
      <c r="P95" s="292">
        <v>40000</v>
      </c>
      <c r="Q95" s="292"/>
      <c r="R95" s="292"/>
      <c r="S95" s="150">
        <v>6260</v>
      </c>
      <c r="T95" s="150">
        <v>600</v>
      </c>
      <c r="U95" s="163">
        <v>433917</v>
      </c>
      <c r="V95" s="163">
        <v>271590</v>
      </c>
      <c r="W95" s="163">
        <v>30000</v>
      </c>
      <c r="X95" s="150">
        <v>455</v>
      </c>
      <c r="Y95" s="150">
        <v>3900</v>
      </c>
      <c r="Z95" s="163">
        <v>91779</v>
      </c>
      <c r="AA95" s="163"/>
      <c r="AB95" s="163"/>
      <c r="AC95" s="144"/>
      <c r="AD95" s="163">
        <v>900</v>
      </c>
      <c r="AE95" s="163">
        <v>2500</v>
      </c>
      <c r="AF95" s="1"/>
      <c r="AG95" s="1"/>
    </row>
    <row r="96" spans="2:33">
      <c r="B96" s="194">
        <v>32112</v>
      </c>
      <c r="C96" s="128" t="s">
        <v>87</v>
      </c>
      <c r="D96" s="128"/>
      <c r="E96" s="130"/>
      <c r="F96" s="128"/>
      <c r="G96" s="128"/>
      <c r="H96" s="128"/>
      <c r="I96" s="164">
        <v>11168.78</v>
      </c>
      <c r="J96" s="128"/>
      <c r="K96" s="150">
        <v>20000</v>
      </c>
      <c r="L96" s="150"/>
      <c r="M96" s="150"/>
      <c r="N96" s="144"/>
      <c r="O96" s="163">
        <v>111.33</v>
      </c>
      <c r="P96" s="292">
        <v>10000</v>
      </c>
      <c r="Q96" s="292"/>
      <c r="R96" s="292"/>
      <c r="S96" s="150">
        <v>6587.55</v>
      </c>
      <c r="T96" s="150">
        <v>1039.08</v>
      </c>
      <c r="U96" s="163"/>
      <c r="V96" s="163"/>
      <c r="W96" s="163"/>
      <c r="X96" s="144"/>
      <c r="Y96" s="150">
        <v>1113.3</v>
      </c>
      <c r="Z96" s="163"/>
      <c r="AA96" s="163"/>
      <c r="AB96" s="163"/>
      <c r="AC96" s="144"/>
      <c r="AD96" s="163"/>
      <c r="AE96" s="163"/>
      <c r="AF96" s="1"/>
      <c r="AG96" s="1"/>
    </row>
    <row r="97" spans="2:33">
      <c r="B97" s="149">
        <v>32113</v>
      </c>
      <c r="C97" s="128" t="s">
        <v>88</v>
      </c>
      <c r="D97" s="128"/>
      <c r="E97" s="130"/>
      <c r="F97" s="128"/>
      <c r="G97" s="128"/>
      <c r="H97" s="128"/>
      <c r="I97" s="164">
        <v>12228.96</v>
      </c>
      <c r="J97" s="128"/>
      <c r="K97" s="150">
        <v>15000</v>
      </c>
      <c r="L97" s="150"/>
      <c r="M97" s="150"/>
      <c r="N97" s="144"/>
      <c r="O97" s="163">
        <v>4310</v>
      </c>
      <c r="P97" s="292"/>
      <c r="Q97" s="292"/>
      <c r="R97" s="292"/>
      <c r="S97" s="150">
        <v>850.75</v>
      </c>
      <c r="T97" s="144"/>
      <c r="U97" s="163"/>
      <c r="V97" s="163"/>
      <c r="W97" s="163"/>
      <c r="X97" s="144"/>
      <c r="Y97" s="150">
        <v>93</v>
      </c>
      <c r="Z97" s="163"/>
      <c r="AA97" s="163"/>
      <c r="AB97" s="163"/>
      <c r="AC97" s="144"/>
      <c r="AD97" s="163">
        <v>167</v>
      </c>
      <c r="AE97" s="163">
        <v>2500</v>
      </c>
      <c r="AF97" s="1"/>
      <c r="AG97" s="1"/>
    </row>
    <row r="98" spans="2:33">
      <c r="B98" s="149">
        <v>32114</v>
      </c>
      <c r="C98" s="128" t="s">
        <v>89</v>
      </c>
      <c r="D98" s="128"/>
      <c r="E98" s="130"/>
      <c r="F98" s="128"/>
      <c r="G98" s="128"/>
      <c r="H98" s="128"/>
      <c r="I98" s="164">
        <v>8224.9699999999993</v>
      </c>
      <c r="J98" s="128"/>
      <c r="K98" s="150">
        <v>20000</v>
      </c>
      <c r="L98" s="150"/>
      <c r="M98" s="150"/>
      <c r="N98" s="144"/>
      <c r="O98" s="163"/>
      <c r="P98" s="292"/>
      <c r="Q98" s="292"/>
      <c r="R98" s="292"/>
      <c r="S98" s="150">
        <v>4000.13</v>
      </c>
      <c r="T98" s="144">
        <v>487.66</v>
      </c>
      <c r="U98" s="163"/>
      <c r="V98" s="163"/>
      <c r="W98" s="163"/>
      <c r="X98" s="144"/>
      <c r="Y98" s="144"/>
      <c r="Z98" s="163"/>
      <c r="AA98" s="163"/>
      <c r="AB98" s="163"/>
      <c r="AC98" s="144"/>
      <c r="AD98" s="163"/>
      <c r="AE98" s="163"/>
      <c r="AF98" s="1"/>
      <c r="AG98" s="1"/>
    </row>
    <row r="99" spans="2:33">
      <c r="B99" s="194">
        <v>32115</v>
      </c>
      <c r="C99" s="191" t="s">
        <v>90</v>
      </c>
      <c r="D99" s="191"/>
      <c r="E99" s="198"/>
      <c r="F99" s="191"/>
      <c r="G99" s="191"/>
      <c r="H99" s="191"/>
      <c r="I99" s="195">
        <v>69020.69</v>
      </c>
      <c r="J99" s="196">
        <v>18962</v>
      </c>
      <c r="K99" s="150">
        <v>25000</v>
      </c>
      <c r="L99" s="150"/>
      <c r="M99" s="150"/>
      <c r="N99" s="144"/>
      <c r="O99" s="163">
        <v>13334</v>
      </c>
      <c r="P99" s="292">
        <v>15000</v>
      </c>
      <c r="Q99" s="292"/>
      <c r="R99" s="292"/>
      <c r="S99" s="150">
        <v>22715</v>
      </c>
      <c r="T99" s="150">
        <v>1115.68</v>
      </c>
      <c r="U99" s="163"/>
      <c r="V99" s="163"/>
      <c r="W99" s="163"/>
      <c r="X99" s="150">
        <v>1812.12</v>
      </c>
      <c r="Y99" s="150">
        <v>14476</v>
      </c>
      <c r="Z99" s="163"/>
      <c r="AA99" s="163"/>
      <c r="AB99" s="163"/>
      <c r="AC99" s="150">
        <v>386.4</v>
      </c>
      <c r="AD99" s="163">
        <v>2808</v>
      </c>
      <c r="AE99" s="163">
        <v>15000</v>
      </c>
      <c r="AF99" s="1"/>
      <c r="AG99" s="1"/>
    </row>
    <row r="100" spans="2:33">
      <c r="B100" s="149">
        <v>32116</v>
      </c>
      <c r="C100" s="128" t="s">
        <v>91</v>
      </c>
      <c r="D100" s="128"/>
      <c r="E100" s="130"/>
      <c r="F100" s="128"/>
      <c r="G100" s="128"/>
      <c r="H100" s="128"/>
      <c r="I100" s="128"/>
      <c r="J100" s="128"/>
      <c r="K100" s="144"/>
      <c r="L100" s="144"/>
      <c r="M100" s="144"/>
      <c r="N100" s="144"/>
      <c r="O100" s="163"/>
      <c r="P100" s="292"/>
      <c r="Q100" s="292"/>
      <c r="R100" s="292"/>
      <c r="S100" s="150">
        <v>3318.68</v>
      </c>
      <c r="T100" s="144"/>
      <c r="U100" s="163"/>
      <c r="V100" s="163"/>
      <c r="W100" s="163"/>
      <c r="X100" s="150">
        <v>2307.46</v>
      </c>
      <c r="Y100" s="144"/>
      <c r="Z100" s="163"/>
      <c r="AA100" s="163"/>
      <c r="AB100" s="163"/>
      <c r="AC100" s="144"/>
      <c r="AD100" s="163"/>
      <c r="AE100" s="163"/>
      <c r="AF100" s="1"/>
      <c r="AG100" s="1"/>
    </row>
    <row r="101" spans="2:33">
      <c r="B101" s="208">
        <v>32117</v>
      </c>
      <c r="C101" s="128" t="s">
        <v>93</v>
      </c>
      <c r="D101" s="128"/>
      <c r="E101" s="130"/>
      <c r="F101" s="128"/>
      <c r="G101" s="128"/>
      <c r="H101" s="128"/>
      <c r="I101" s="128"/>
      <c r="J101" s="128"/>
      <c r="K101" s="144"/>
      <c r="L101" s="144"/>
      <c r="M101" s="144"/>
      <c r="N101" s="144"/>
      <c r="O101" s="163"/>
      <c r="P101" s="292"/>
      <c r="Q101" s="292"/>
      <c r="R101" s="292"/>
      <c r="S101" s="144"/>
      <c r="T101" s="144"/>
      <c r="U101" s="163"/>
      <c r="V101" s="163"/>
      <c r="W101" s="163"/>
      <c r="X101" s="150">
        <v>108767.51</v>
      </c>
      <c r="Y101" s="144"/>
      <c r="Z101" s="163"/>
      <c r="AA101" s="163"/>
      <c r="AB101" s="163"/>
      <c r="AC101" s="144"/>
      <c r="AD101" s="163"/>
      <c r="AE101" s="163"/>
      <c r="AF101" s="1"/>
      <c r="AG101" s="1"/>
    </row>
    <row r="102" spans="2:33">
      <c r="B102" s="194">
        <v>32119</v>
      </c>
      <c r="C102" s="191" t="s">
        <v>218</v>
      </c>
      <c r="D102" s="191"/>
      <c r="E102" s="191"/>
      <c r="F102" s="191"/>
      <c r="G102" s="191"/>
      <c r="H102" s="191"/>
      <c r="I102" s="195">
        <v>14214.09</v>
      </c>
      <c r="J102" s="209">
        <v>1994.08</v>
      </c>
      <c r="K102" s="150"/>
      <c r="L102" s="150"/>
      <c r="M102" s="150"/>
      <c r="N102" s="150">
        <v>550.48</v>
      </c>
      <c r="O102" s="169">
        <v>2353.2199999999998</v>
      </c>
      <c r="P102" s="292">
        <v>3000</v>
      </c>
      <c r="Q102" s="292"/>
      <c r="R102" s="292"/>
      <c r="S102" s="150">
        <v>2754</v>
      </c>
      <c r="T102" s="150">
        <v>131</v>
      </c>
      <c r="U102" s="163"/>
      <c r="V102" s="163"/>
      <c r="W102" s="163"/>
      <c r="X102" s="150">
        <v>108.86</v>
      </c>
      <c r="Y102" s="144">
        <v>1887.07</v>
      </c>
      <c r="Z102" s="163"/>
      <c r="AA102" s="163"/>
      <c r="AB102" s="163"/>
      <c r="AC102" s="144"/>
      <c r="AD102" s="163">
        <v>627</v>
      </c>
      <c r="AE102" s="163">
        <v>1500</v>
      </c>
      <c r="AF102" s="1"/>
      <c r="AG102" s="1"/>
    </row>
    <row r="103" spans="2:33">
      <c r="B103" s="204">
        <v>3212</v>
      </c>
      <c r="C103" s="200" t="s">
        <v>221</v>
      </c>
      <c r="D103" s="210">
        <f>D104</f>
        <v>407304.25</v>
      </c>
      <c r="E103" s="210">
        <f>E104</f>
        <v>179708.4</v>
      </c>
      <c r="F103" s="210">
        <f>F104</f>
        <v>450000</v>
      </c>
      <c r="G103" s="210"/>
      <c r="H103" s="210"/>
      <c r="I103" s="191"/>
      <c r="J103" s="210">
        <f>J104</f>
        <v>475</v>
      </c>
      <c r="K103" s="150"/>
      <c r="L103" s="150"/>
      <c r="M103" s="150"/>
      <c r="N103" s="210">
        <f>N104</f>
        <v>123595.54</v>
      </c>
      <c r="O103" s="210">
        <f>O104</f>
        <v>71950.27</v>
      </c>
      <c r="P103" s="301">
        <f>P104</f>
        <v>90000</v>
      </c>
      <c r="Q103" s="301"/>
      <c r="R103" s="301"/>
      <c r="S103" s="148">
        <f>S104</f>
        <v>26831.72</v>
      </c>
      <c r="T103" s="148">
        <f>T104</f>
        <v>3344.09</v>
      </c>
      <c r="U103" s="170">
        <f>U104</f>
        <v>13800</v>
      </c>
      <c r="V103" s="170">
        <f>V104</f>
        <v>13800</v>
      </c>
      <c r="W103" s="170"/>
      <c r="X103" s="144"/>
      <c r="Y103" s="144"/>
      <c r="Z103" s="163"/>
      <c r="AA103" s="163"/>
      <c r="AB103" s="163"/>
      <c r="AC103" s="144"/>
      <c r="AD103" s="163"/>
      <c r="AE103" s="163"/>
      <c r="AF103" s="1"/>
      <c r="AG103" s="1"/>
    </row>
    <row r="104" spans="2:33">
      <c r="B104" s="194">
        <v>32121</v>
      </c>
      <c r="C104" s="128" t="s">
        <v>94</v>
      </c>
      <c r="D104" s="164">
        <v>407304.25</v>
      </c>
      <c r="E104" s="128">
        <v>179708.4</v>
      </c>
      <c r="F104" s="164">
        <v>450000</v>
      </c>
      <c r="G104" s="164"/>
      <c r="H104" s="164"/>
      <c r="I104" s="128"/>
      <c r="J104" s="130">
        <v>475</v>
      </c>
      <c r="K104" s="144"/>
      <c r="L104" s="144"/>
      <c r="M104" s="144"/>
      <c r="N104" s="150">
        <v>123595.54</v>
      </c>
      <c r="O104" s="163">
        <v>71950.27</v>
      </c>
      <c r="P104" s="292">
        <v>90000</v>
      </c>
      <c r="Q104" s="292"/>
      <c r="R104" s="292"/>
      <c r="S104" s="150">
        <v>26831.72</v>
      </c>
      <c r="T104" s="150">
        <v>3344.09</v>
      </c>
      <c r="U104" s="163">
        <v>13800</v>
      </c>
      <c r="V104" s="163">
        <v>13800</v>
      </c>
      <c r="W104" s="163"/>
      <c r="X104" s="144"/>
      <c r="Y104" s="144"/>
      <c r="Z104" s="163"/>
      <c r="AA104" s="163"/>
      <c r="AB104" s="163"/>
      <c r="AC104" s="144"/>
      <c r="AD104" s="163"/>
      <c r="AE104" s="163"/>
      <c r="AF104" s="1"/>
      <c r="AG104" s="1"/>
    </row>
    <row r="105" spans="2:33">
      <c r="B105" s="204">
        <v>3213</v>
      </c>
      <c r="C105" s="146" t="s">
        <v>234</v>
      </c>
      <c r="D105" s="146"/>
      <c r="E105" s="146"/>
      <c r="F105" s="146"/>
      <c r="G105" s="146"/>
      <c r="H105" s="146"/>
      <c r="I105" s="168">
        <f>SUM(I106:I107)</f>
        <v>106137.2</v>
      </c>
      <c r="J105" s="131">
        <v>0</v>
      </c>
      <c r="K105" s="211"/>
      <c r="L105" s="211"/>
      <c r="M105" s="211"/>
      <c r="N105" s="211"/>
      <c r="O105" s="168">
        <f>SUM(O106:O107)</f>
        <v>60368.69</v>
      </c>
      <c r="P105" s="294">
        <f>SUM(P106:P107)</f>
        <v>71000</v>
      </c>
      <c r="Q105" s="294"/>
      <c r="R105" s="294"/>
      <c r="S105" s="168">
        <f>SUM(S106:S107)</f>
        <v>1250</v>
      </c>
      <c r="T105" s="211"/>
      <c r="U105" s="168"/>
      <c r="V105" s="168"/>
      <c r="W105" s="168"/>
      <c r="X105" s="211"/>
      <c r="Y105" s="211"/>
      <c r="Z105" s="168"/>
      <c r="AA105" s="168"/>
      <c r="AB105" s="168"/>
      <c r="AC105" s="211"/>
      <c r="AD105" s="168"/>
      <c r="AE105" s="168"/>
      <c r="AF105" s="1"/>
      <c r="AG105" s="1"/>
    </row>
    <row r="106" spans="2:33">
      <c r="B106" s="194">
        <v>32131</v>
      </c>
      <c r="C106" s="128" t="s">
        <v>95</v>
      </c>
      <c r="D106" s="128"/>
      <c r="E106" s="128"/>
      <c r="F106" s="128"/>
      <c r="G106" s="128"/>
      <c r="H106" s="128"/>
      <c r="I106" s="164">
        <v>102972.2</v>
      </c>
      <c r="J106" s="130"/>
      <c r="K106" s="144"/>
      <c r="L106" s="144"/>
      <c r="M106" s="144"/>
      <c r="N106" s="144"/>
      <c r="O106" s="163">
        <v>59828.69</v>
      </c>
      <c r="P106" s="292">
        <v>70000</v>
      </c>
      <c r="Q106" s="292"/>
      <c r="R106" s="292"/>
      <c r="S106" s="150">
        <v>1250</v>
      </c>
      <c r="T106" s="144"/>
      <c r="U106" s="163"/>
      <c r="V106" s="163"/>
      <c r="W106" s="163"/>
      <c r="X106" s="144"/>
      <c r="Y106" s="144"/>
      <c r="Z106" s="163"/>
      <c r="AA106" s="163"/>
      <c r="AB106" s="163"/>
      <c r="AC106" s="144"/>
      <c r="AD106" s="163"/>
      <c r="AE106" s="163"/>
      <c r="AF106" s="1"/>
      <c r="AG106" s="1"/>
    </row>
    <row r="107" spans="2:33">
      <c r="B107" s="194">
        <v>32132</v>
      </c>
      <c r="C107" s="128" t="s">
        <v>96</v>
      </c>
      <c r="D107" s="128"/>
      <c r="E107" s="128"/>
      <c r="F107" s="128"/>
      <c r="G107" s="128"/>
      <c r="H107" s="128"/>
      <c r="I107" s="164">
        <v>3165</v>
      </c>
      <c r="J107" s="130"/>
      <c r="K107" s="144"/>
      <c r="L107" s="144"/>
      <c r="M107" s="144"/>
      <c r="N107" s="144"/>
      <c r="O107" s="163">
        <v>540</v>
      </c>
      <c r="P107" s="292">
        <v>1000</v>
      </c>
      <c r="Q107" s="292"/>
      <c r="R107" s="292"/>
      <c r="S107" s="144"/>
      <c r="T107" s="144"/>
      <c r="U107" s="144"/>
      <c r="V107" s="144"/>
      <c r="W107" s="144"/>
      <c r="X107" s="144"/>
      <c r="Y107" s="144"/>
      <c r="Z107" s="163"/>
      <c r="AA107" s="163"/>
      <c r="AB107" s="163"/>
      <c r="AC107" s="144"/>
      <c r="AD107" s="144"/>
      <c r="AE107" s="163"/>
      <c r="AF107" s="1"/>
      <c r="AG107" s="1"/>
    </row>
    <row r="108" spans="2:33">
      <c r="B108" s="194">
        <v>32149</v>
      </c>
      <c r="C108" s="128" t="s">
        <v>99</v>
      </c>
      <c r="D108" s="128"/>
      <c r="E108" s="128"/>
      <c r="F108" s="128"/>
      <c r="G108" s="128"/>
      <c r="H108" s="128"/>
      <c r="I108" s="128"/>
      <c r="J108" s="130"/>
      <c r="K108" s="144"/>
      <c r="L108" s="144"/>
      <c r="M108" s="144"/>
      <c r="N108" s="144"/>
      <c r="O108" s="163"/>
      <c r="P108" s="292"/>
      <c r="Q108" s="292"/>
      <c r="R108" s="292"/>
      <c r="S108" s="144"/>
      <c r="T108" s="144"/>
      <c r="U108" s="144"/>
      <c r="V108" s="144"/>
      <c r="W108" s="144"/>
      <c r="X108" s="144"/>
      <c r="Y108" s="144"/>
      <c r="Z108" s="163"/>
      <c r="AA108" s="163"/>
      <c r="AB108" s="163"/>
      <c r="AC108" s="144"/>
      <c r="AD108" s="144"/>
      <c r="AE108" s="163"/>
      <c r="AF108" s="1"/>
      <c r="AG108" s="1"/>
    </row>
    <row r="109" spans="2:33">
      <c r="B109" s="204">
        <v>3221</v>
      </c>
      <c r="C109" s="146" t="s">
        <v>235</v>
      </c>
      <c r="D109" s="146"/>
      <c r="E109" s="146"/>
      <c r="F109" s="146"/>
      <c r="G109" s="146"/>
      <c r="H109" s="146"/>
      <c r="I109" s="168">
        <f>SUM(I110:I116)</f>
        <v>139116.03</v>
      </c>
      <c r="J109" s="131"/>
      <c r="K109" s="211"/>
      <c r="L109" s="211"/>
      <c r="M109" s="211"/>
      <c r="N109" s="211"/>
      <c r="O109" s="168">
        <f>SUM(O110:O116)</f>
        <v>64920.9</v>
      </c>
      <c r="P109" s="294">
        <f>SUM(P110:P116)</f>
        <v>195000</v>
      </c>
      <c r="Q109" s="294"/>
      <c r="R109" s="294"/>
      <c r="S109" s="168">
        <f>SUM(S110:S116)</f>
        <v>3332.81</v>
      </c>
      <c r="T109" s="148">
        <f>SUM(T110:T116)</f>
        <v>3128.68</v>
      </c>
      <c r="U109" s="211"/>
      <c r="V109" s="211"/>
      <c r="W109" s="211"/>
      <c r="X109" s="148">
        <f>SUM(X110:X116)</f>
        <v>27686.77</v>
      </c>
      <c r="Y109" s="211"/>
      <c r="Z109" s="168"/>
      <c r="AA109" s="168"/>
      <c r="AB109" s="168"/>
      <c r="AC109" s="211"/>
      <c r="AD109" s="211"/>
      <c r="AE109" s="168"/>
      <c r="AF109" s="1"/>
      <c r="AG109" s="1"/>
    </row>
    <row r="110" spans="2:33">
      <c r="B110" s="194">
        <v>32211</v>
      </c>
      <c r="C110" s="128" t="s">
        <v>100</v>
      </c>
      <c r="D110" s="128"/>
      <c r="E110" s="128"/>
      <c r="F110" s="128"/>
      <c r="G110" s="128"/>
      <c r="H110" s="128"/>
      <c r="I110" s="164">
        <v>63604.83</v>
      </c>
      <c r="J110" s="130"/>
      <c r="K110" s="144"/>
      <c r="L110" s="144"/>
      <c r="M110" s="144"/>
      <c r="N110" s="144"/>
      <c r="O110" s="163">
        <v>20555.14</v>
      </c>
      <c r="P110" s="292">
        <v>120000</v>
      </c>
      <c r="Q110" s="292"/>
      <c r="R110" s="292"/>
      <c r="S110" s="150">
        <v>3322.81</v>
      </c>
      <c r="T110" s="150">
        <v>3128.68</v>
      </c>
      <c r="U110" s="144"/>
      <c r="V110" s="144"/>
      <c r="W110" s="144"/>
      <c r="X110" s="150">
        <v>6374.25</v>
      </c>
      <c r="Y110" s="144"/>
      <c r="Z110" s="163"/>
      <c r="AA110" s="163"/>
      <c r="AB110" s="163"/>
      <c r="AC110" s="144"/>
      <c r="AD110" s="144"/>
      <c r="AE110" s="163"/>
      <c r="AF110" s="1"/>
      <c r="AG110" s="1"/>
    </row>
    <row r="111" spans="2:33">
      <c r="B111" s="194">
        <v>32212</v>
      </c>
      <c r="C111" s="128" t="s">
        <v>101</v>
      </c>
      <c r="D111" s="128"/>
      <c r="E111" s="128"/>
      <c r="F111" s="128"/>
      <c r="G111" s="128"/>
      <c r="H111" s="128"/>
      <c r="I111" s="164">
        <v>14143.22</v>
      </c>
      <c r="J111" s="130"/>
      <c r="K111" s="144"/>
      <c r="L111" s="144"/>
      <c r="M111" s="144"/>
      <c r="N111" s="144"/>
      <c r="O111" s="163">
        <v>7209.25</v>
      </c>
      <c r="P111" s="292">
        <v>10000</v>
      </c>
      <c r="Q111" s="292"/>
      <c r="R111" s="292"/>
      <c r="S111" s="150">
        <v>10</v>
      </c>
      <c r="T111" s="144"/>
      <c r="U111" s="144"/>
      <c r="V111" s="144"/>
      <c r="W111" s="144"/>
      <c r="X111" s="150">
        <v>21312.52</v>
      </c>
      <c r="Y111" s="144"/>
      <c r="Z111" s="163"/>
      <c r="AA111" s="163"/>
      <c r="AB111" s="163"/>
      <c r="AC111" s="144"/>
      <c r="AD111" s="144"/>
      <c r="AE111" s="163"/>
      <c r="AF111" s="1"/>
      <c r="AG111" s="1"/>
    </row>
    <row r="112" spans="2:33">
      <c r="B112" s="194">
        <v>32213</v>
      </c>
      <c r="C112" s="128" t="s">
        <v>102</v>
      </c>
      <c r="D112" s="128"/>
      <c r="E112" s="128"/>
      <c r="F112" s="128"/>
      <c r="G112" s="128"/>
      <c r="H112" s="128"/>
      <c r="I112" s="128"/>
      <c r="J112" s="130"/>
      <c r="K112" s="144"/>
      <c r="L112" s="144"/>
      <c r="M112" s="144"/>
      <c r="N112" s="144"/>
      <c r="O112" s="163"/>
      <c r="P112" s="292"/>
      <c r="Q112" s="292"/>
      <c r="R112" s="292"/>
      <c r="S112" s="144"/>
      <c r="T112" s="144"/>
      <c r="U112" s="144"/>
      <c r="V112" s="144"/>
      <c r="W112" s="144"/>
      <c r="X112" s="144"/>
      <c r="Y112" s="144"/>
      <c r="Z112" s="163"/>
      <c r="AA112" s="163"/>
      <c r="AB112" s="163"/>
      <c r="AC112" s="144"/>
      <c r="AD112" s="144"/>
      <c r="AE112" s="163"/>
      <c r="AF112" s="1"/>
      <c r="AG112" s="1"/>
    </row>
    <row r="113" spans="2:33">
      <c r="B113" s="194">
        <v>32214</v>
      </c>
      <c r="C113" s="128" t="s">
        <v>103</v>
      </c>
      <c r="D113" s="128"/>
      <c r="E113" s="128"/>
      <c r="F113" s="128"/>
      <c r="G113" s="128"/>
      <c r="H113" s="128"/>
      <c r="I113" s="164">
        <v>58754.8</v>
      </c>
      <c r="J113" s="130"/>
      <c r="K113" s="144"/>
      <c r="L113" s="144"/>
      <c r="M113" s="144"/>
      <c r="N113" s="144"/>
      <c r="O113" s="163">
        <v>33659.08</v>
      </c>
      <c r="P113" s="292">
        <v>60000</v>
      </c>
      <c r="Q113" s="292"/>
      <c r="R113" s="292"/>
      <c r="S113" s="144"/>
      <c r="T113" s="144"/>
      <c r="U113" s="144"/>
      <c r="V113" s="144"/>
      <c r="W113" s="144"/>
      <c r="X113" s="144"/>
      <c r="Y113" s="144"/>
      <c r="Z113" s="163"/>
      <c r="AA113" s="163"/>
      <c r="AB113" s="163"/>
      <c r="AC113" s="144"/>
      <c r="AD113" s="144"/>
      <c r="AE113" s="163"/>
      <c r="AF113" s="1"/>
      <c r="AG113" s="1"/>
    </row>
    <row r="114" spans="2:33">
      <c r="B114" s="194">
        <v>32216</v>
      </c>
      <c r="C114" s="128" t="s">
        <v>104</v>
      </c>
      <c r="D114" s="128"/>
      <c r="E114" s="128"/>
      <c r="F114" s="128"/>
      <c r="G114" s="128"/>
      <c r="H114" s="128"/>
      <c r="I114" s="164">
        <v>633.13</v>
      </c>
      <c r="J114" s="130"/>
      <c r="K114" s="144"/>
      <c r="L114" s="144"/>
      <c r="M114" s="144"/>
      <c r="N114" s="144"/>
      <c r="O114" s="163">
        <v>3497.43</v>
      </c>
      <c r="P114" s="292">
        <v>5000</v>
      </c>
      <c r="Q114" s="292"/>
      <c r="R114" s="292"/>
      <c r="S114" s="144"/>
      <c r="T114" s="144"/>
      <c r="U114" s="144"/>
      <c r="V114" s="144"/>
      <c r="W114" s="144"/>
      <c r="X114" s="144"/>
      <c r="Y114" s="144"/>
      <c r="Z114" s="163"/>
      <c r="AA114" s="163"/>
      <c r="AB114" s="163"/>
      <c r="AC114" s="144"/>
      <c r="AD114" s="144"/>
      <c r="AE114" s="163"/>
      <c r="AF114" s="1"/>
      <c r="AG114" s="1"/>
    </row>
    <row r="115" spans="2:33">
      <c r="B115" s="194">
        <v>32218</v>
      </c>
      <c r="C115" s="128" t="s">
        <v>105</v>
      </c>
      <c r="D115" s="128"/>
      <c r="E115" s="128"/>
      <c r="F115" s="128"/>
      <c r="G115" s="128"/>
      <c r="H115" s="128"/>
      <c r="I115" s="128"/>
      <c r="J115" s="130"/>
      <c r="K115" s="144"/>
      <c r="L115" s="144"/>
      <c r="M115" s="144"/>
      <c r="N115" s="144"/>
      <c r="O115" s="163"/>
      <c r="P115" s="292"/>
      <c r="Q115" s="292"/>
      <c r="R115" s="292"/>
      <c r="S115" s="144"/>
      <c r="T115" s="144"/>
      <c r="U115" s="144"/>
      <c r="V115" s="144"/>
      <c r="W115" s="144"/>
      <c r="X115" s="144"/>
      <c r="Y115" s="144"/>
      <c r="Z115" s="163"/>
      <c r="AA115" s="163"/>
      <c r="AB115" s="163"/>
      <c r="AC115" s="144"/>
      <c r="AD115" s="144"/>
      <c r="AE115" s="163"/>
      <c r="AF115" s="1"/>
      <c r="AG115" s="1"/>
    </row>
    <row r="116" spans="2:33">
      <c r="B116" s="194">
        <v>32219</v>
      </c>
      <c r="C116" s="128" t="s">
        <v>106</v>
      </c>
      <c r="D116" s="128"/>
      <c r="E116" s="128"/>
      <c r="F116" s="128"/>
      <c r="G116" s="128"/>
      <c r="H116" s="128"/>
      <c r="I116" s="164">
        <v>1980.05</v>
      </c>
      <c r="J116" s="130"/>
      <c r="K116" s="144"/>
      <c r="L116" s="144"/>
      <c r="M116" s="144"/>
      <c r="N116" s="144"/>
      <c r="O116" s="163"/>
      <c r="P116" s="299"/>
      <c r="Q116" s="299"/>
      <c r="R116" s="299"/>
      <c r="S116" s="144"/>
      <c r="T116" s="144"/>
      <c r="U116" s="144"/>
      <c r="V116" s="144"/>
      <c r="W116" s="144"/>
      <c r="X116" s="144"/>
      <c r="Y116" s="144"/>
      <c r="Z116" s="163"/>
      <c r="AA116" s="163"/>
      <c r="AB116" s="163"/>
      <c r="AC116" s="144"/>
      <c r="AD116" s="144"/>
      <c r="AE116" s="163"/>
      <c r="AF116" s="1"/>
      <c r="AG116" s="1"/>
    </row>
    <row r="117" spans="2:33">
      <c r="B117" s="204">
        <v>3222</v>
      </c>
      <c r="C117" s="146" t="s">
        <v>237</v>
      </c>
      <c r="D117" s="146"/>
      <c r="E117" s="146"/>
      <c r="F117" s="146"/>
      <c r="G117" s="146"/>
      <c r="H117" s="146"/>
      <c r="I117" s="168">
        <f>SUM(I118:I120)</f>
        <v>26160.39</v>
      </c>
      <c r="J117" s="131"/>
      <c r="K117" s="211"/>
      <c r="L117" s="211"/>
      <c r="M117" s="211"/>
      <c r="N117" s="211"/>
      <c r="O117" s="168">
        <f>SUM(O118:O120)</f>
        <v>50598.87</v>
      </c>
      <c r="P117" s="294">
        <f>SUM(P118:P120)</f>
        <v>75000</v>
      </c>
      <c r="Q117" s="294"/>
      <c r="R117" s="294"/>
      <c r="S117" s="168">
        <f>SUM(S118:S120)</f>
        <v>7767.84</v>
      </c>
      <c r="T117" s="211"/>
      <c r="U117" s="211"/>
      <c r="V117" s="211"/>
      <c r="W117" s="211"/>
      <c r="X117" s="168">
        <f>SUM(X118:X120)</f>
        <v>630</v>
      </c>
      <c r="Y117" s="211"/>
      <c r="Z117" s="168"/>
      <c r="AA117" s="168"/>
      <c r="AB117" s="168"/>
      <c r="AC117" s="168">
        <f>SUM(AC118:AC120)</f>
        <v>207.9</v>
      </c>
      <c r="AD117" s="168">
        <f>SUM(AD118:AD120)</f>
        <v>518.77</v>
      </c>
      <c r="AE117" s="168"/>
      <c r="AF117" s="1"/>
      <c r="AG117" s="1"/>
    </row>
    <row r="118" spans="2:33">
      <c r="B118" s="194">
        <v>32221</v>
      </c>
      <c r="C118" s="128" t="s">
        <v>107</v>
      </c>
      <c r="D118" s="128"/>
      <c r="E118" s="128"/>
      <c r="F118" s="128"/>
      <c r="G118" s="128"/>
      <c r="H118" s="128"/>
      <c r="I118" s="128"/>
      <c r="J118" s="130"/>
      <c r="K118" s="144"/>
      <c r="L118" s="144"/>
      <c r="M118" s="144"/>
      <c r="N118" s="144"/>
      <c r="O118" s="163"/>
      <c r="P118" s="292"/>
      <c r="Q118" s="292"/>
      <c r="R118" s="292"/>
      <c r="S118" s="144"/>
      <c r="T118" s="144"/>
      <c r="U118" s="144"/>
      <c r="V118" s="144"/>
      <c r="W118" s="144"/>
      <c r="X118" s="144"/>
      <c r="Y118" s="144"/>
      <c r="Z118" s="163"/>
      <c r="AA118" s="163"/>
      <c r="AB118" s="163"/>
      <c r="AC118" s="144"/>
      <c r="AD118" s="144"/>
      <c r="AE118" s="163"/>
      <c r="AF118" s="1"/>
      <c r="AG118" s="1"/>
    </row>
    <row r="119" spans="2:33">
      <c r="B119" s="194">
        <v>32224</v>
      </c>
      <c r="C119" s="128" t="s">
        <v>108</v>
      </c>
      <c r="D119" s="128"/>
      <c r="E119" s="128"/>
      <c r="F119" s="128"/>
      <c r="G119" s="128"/>
      <c r="H119" s="128"/>
      <c r="I119" s="128"/>
      <c r="J119" s="130"/>
      <c r="K119" s="144"/>
      <c r="L119" s="144"/>
      <c r="M119" s="144"/>
      <c r="N119" s="144"/>
      <c r="O119" s="163"/>
      <c r="P119" s="292"/>
      <c r="Q119" s="292"/>
      <c r="R119" s="292"/>
      <c r="S119" s="144"/>
      <c r="T119" s="144"/>
      <c r="U119" s="144"/>
      <c r="V119" s="144"/>
      <c r="W119" s="144"/>
      <c r="X119" s="144"/>
      <c r="Y119" s="144"/>
      <c r="Z119" s="163"/>
      <c r="AA119" s="163"/>
      <c r="AB119" s="163"/>
      <c r="AC119" s="144"/>
      <c r="AD119" s="144"/>
      <c r="AE119" s="163"/>
      <c r="AF119" s="1"/>
      <c r="AG119" s="1"/>
    </row>
    <row r="120" spans="2:33">
      <c r="B120" s="194">
        <v>32229</v>
      </c>
      <c r="C120" s="128" t="s">
        <v>236</v>
      </c>
      <c r="D120" s="128"/>
      <c r="E120" s="128"/>
      <c r="F120" s="128"/>
      <c r="G120" s="128"/>
      <c r="H120" s="128"/>
      <c r="I120" s="164">
        <v>26160.39</v>
      </c>
      <c r="J120" s="130"/>
      <c r="K120" s="144"/>
      <c r="L120" s="144"/>
      <c r="M120" s="144"/>
      <c r="N120" s="144"/>
      <c r="O120" s="163">
        <v>50598.87</v>
      </c>
      <c r="P120" s="292">
        <v>75000</v>
      </c>
      <c r="Q120" s="292"/>
      <c r="R120" s="292"/>
      <c r="S120" s="150">
        <v>7767.84</v>
      </c>
      <c r="T120" s="144"/>
      <c r="U120" s="144"/>
      <c r="V120" s="144"/>
      <c r="W120" s="144"/>
      <c r="X120" s="150">
        <v>630</v>
      </c>
      <c r="Y120" s="144"/>
      <c r="Z120" s="144"/>
      <c r="AA120" s="144"/>
      <c r="AB120" s="144"/>
      <c r="AC120" s="150">
        <v>207.9</v>
      </c>
      <c r="AD120" s="144">
        <v>518.77</v>
      </c>
      <c r="AE120" s="163"/>
      <c r="AF120" s="1"/>
      <c r="AG120" s="1"/>
    </row>
    <row r="121" spans="2:33">
      <c r="B121" s="204">
        <v>3223</v>
      </c>
      <c r="C121" s="146" t="s">
        <v>238</v>
      </c>
      <c r="D121" s="146"/>
      <c r="E121" s="146"/>
      <c r="F121" s="146"/>
      <c r="G121" s="146"/>
      <c r="H121" s="146"/>
      <c r="I121" s="168">
        <f>SUM(I122:I125)</f>
        <v>366073.57999999996</v>
      </c>
      <c r="J121" s="131"/>
      <c r="K121" s="211"/>
      <c r="L121" s="211"/>
      <c r="M121" s="211"/>
      <c r="N121" s="211"/>
      <c r="O121" s="168">
        <f>SUM(O122:O125)</f>
        <v>262013.59</v>
      </c>
      <c r="P121" s="294">
        <f>SUM(P122:P125)</f>
        <v>511000</v>
      </c>
      <c r="Q121" s="294"/>
      <c r="R121" s="294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168">
        <f>SUM(AC122:AC125)</f>
        <v>6883.58</v>
      </c>
      <c r="AD121" s="168">
        <f>SUM(AD122:AD125)</f>
        <v>1243.3800000000001</v>
      </c>
      <c r="AE121" s="168">
        <f>SUM(AE122:AE125)</f>
        <v>4000</v>
      </c>
      <c r="AF121" s="1"/>
      <c r="AG121" s="1"/>
    </row>
    <row r="122" spans="2:33">
      <c r="B122" s="194">
        <v>32231</v>
      </c>
      <c r="C122" s="128" t="s">
        <v>110</v>
      </c>
      <c r="D122" s="128"/>
      <c r="E122" s="128"/>
      <c r="F122" s="128"/>
      <c r="G122" s="128"/>
      <c r="H122" s="128"/>
      <c r="I122" s="164">
        <v>139087.67999999999</v>
      </c>
      <c r="J122" s="130"/>
      <c r="K122" s="144"/>
      <c r="L122" s="144"/>
      <c r="M122" s="144"/>
      <c r="N122" s="144"/>
      <c r="O122" s="163">
        <v>94816.24</v>
      </c>
      <c r="P122" s="292">
        <v>210000</v>
      </c>
      <c r="Q122" s="292"/>
      <c r="R122" s="292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63"/>
      <c r="AF122" s="1"/>
      <c r="AG122" s="1"/>
    </row>
    <row r="123" spans="2:33">
      <c r="B123" s="194">
        <v>32232</v>
      </c>
      <c r="C123" s="128" t="s">
        <v>111</v>
      </c>
      <c r="D123" s="128"/>
      <c r="E123" s="128"/>
      <c r="F123" s="128"/>
      <c r="G123" s="128"/>
      <c r="H123" s="128"/>
      <c r="I123" s="164">
        <v>149476.06</v>
      </c>
      <c r="J123" s="130"/>
      <c r="K123" s="144"/>
      <c r="L123" s="144"/>
      <c r="M123" s="144"/>
      <c r="N123" s="144"/>
      <c r="O123" s="163">
        <v>91839.67</v>
      </c>
      <c r="P123" s="292">
        <v>200000</v>
      </c>
      <c r="Q123" s="292"/>
      <c r="R123" s="292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63"/>
      <c r="AF123" s="1"/>
      <c r="AG123" s="1"/>
    </row>
    <row r="124" spans="2:33">
      <c r="B124" s="194">
        <v>32233</v>
      </c>
      <c r="C124" s="128" t="s">
        <v>112</v>
      </c>
      <c r="D124" s="128"/>
      <c r="E124" s="128"/>
      <c r="F124" s="128"/>
      <c r="G124" s="128"/>
      <c r="H124" s="128"/>
      <c r="I124" s="164">
        <v>76912.12</v>
      </c>
      <c r="J124" s="130"/>
      <c r="K124" s="144"/>
      <c r="L124" s="144"/>
      <c r="M124" s="144"/>
      <c r="N124" s="144"/>
      <c r="O124" s="163">
        <v>75357.679999999993</v>
      </c>
      <c r="P124" s="292">
        <v>100000</v>
      </c>
      <c r="Q124" s="292"/>
      <c r="R124" s="292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63"/>
      <c r="AF124" s="1"/>
      <c r="AG124" s="1"/>
    </row>
    <row r="125" spans="2:33">
      <c r="B125" s="194">
        <v>32234</v>
      </c>
      <c r="C125" s="128" t="s">
        <v>113</v>
      </c>
      <c r="D125" s="128"/>
      <c r="E125" s="128"/>
      <c r="F125" s="128"/>
      <c r="G125" s="128"/>
      <c r="H125" s="128"/>
      <c r="I125" s="164">
        <v>597.72</v>
      </c>
      <c r="J125" s="130"/>
      <c r="K125" s="144"/>
      <c r="L125" s="144"/>
      <c r="M125" s="144"/>
      <c r="N125" s="144"/>
      <c r="O125" s="144"/>
      <c r="P125" s="292">
        <v>1000</v>
      </c>
      <c r="Q125" s="292"/>
      <c r="R125" s="292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50">
        <v>6883.58</v>
      </c>
      <c r="AD125" s="144">
        <v>1243.3800000000001</v>
      </c>
      <c r="AE125" s="163">
        <v>4000</v>
      </c>
      <c r="AF125" s="1"/>
      <c r="AG125" s="1"/>
    </row>
    <row r="126" spans="2:33">
      <c r="B126" s="204">
        <v>3224</v>
      </c>
      <c r="C126" s="146" t="s">
        <v>239</v>
      </c>
      <c r="D126" s="146"/>
      <c r="E126" s="146"/>
      <c r="F126" s="146"/>
      <c r="G126" s="146"/>
      <c r="H126" s="146"/>
      <c r="I126" s="168">
        <f>SUM(I127:I129)</f>
        <v>77446.61</v>
      </c>
      <c r="J126" s="131"/>
      <c r="K126" s="211"/>
      <c r="L126" s="211"/>
      <c r="M126" s="211"/>
      <c r="N126" s="211"/>
      <c r="O126" s="168">
        <f>SUM(O127:O129)</f>
        <v>72271.950000000012</v>
      </c>
      <c r="P126" s="294">
        <f>SUM(P127:P129)</f>
        <v>91200</v>
      </c>
      <c r="Q126" s="294"/>
      <c r="R126" s="294"/>
      <c r="S126" s="168">
        <f>SUM(S127:S129)</f>
        <v>473.98</v>
      </c>
      <c r="T126" s="211"/>
      <c r="U126" s="211"/>
      <c r="V126" s="211"/>
      <c r="W126" s="211"/>
      <c r="X126" s="211"/>
      <c r="Y126" s="211"/>
      <c r="Z126" s="211"/>
      <c r="AA126" s="211"/>
      <c r="AB126" s="211"/>
      <c r="AC126" s="168">
        <f>SUM(AC127:AC129)</f>
        <v>1200</v>
      </c>
      <c r="AD126" s="211"/>
      <c r="AE126" s="168"/>
      <c r="AF126" s="1"/>
      <c r="AG126" s="1"/>
    </row>
    <row r="127" spans="2:33" ht="69.75">
      <c r="B127" s="171">
        <v>32241</v>
      </c>
      <c r="C127" s="212" t="s">
        <v>115</v>
      </c>
      <c r="D127" s="212"/>
      <c r="E127" s="212"/>
      <c r="F127" s="212"/>
      <c r="G127" s="212"/>
      <c r="H127" s="212"/>
      <c r="I127" s="212"/>
      <c r="J127" s="213"/>
      <c r="K127" s="214"/>
      <c r="L127" s="214"/>
      <c r="M127" s="214"/>
      <c r="N127" s="214"/>
      <c r="O127" s="215"/>
      <c r="P127" s="302"/>
      <c r="Q127" s="302"/>
      <c r="R127" s="302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5"/>
      <c r="AF127" s="1"/>
      <c r="AG127" s="1"/>
    </row>
    <row r="128" spans="2:33" ht="69.75">
      <c r="B128" s="171" t="s">
        <v>116</v>
      </c>
      <c r="C128" s="212" t="s">
        <v>117</v>
      </c>
      <c r="D128" s="212"/>
      <c r="E128" s="212"/>
      <c r="F128" s="212"/>
      <c r="G128" s="212"/>
      <c r="H128" s="212"/>
      <c r="I128" s="216">
        <v>77446.61</v>
      </c>
      <c r="J128" s="213"/>
      <c r="K128" s="214"/>
      <c r="L128" s="214"/>
      <c r="M128" s="214"/>
      <c r="N128" s="214"/>
      <c r="O128" s="215">
        <v>71271.960000000006</v>
      </c>
      <c r="P128" s="302">
        <v>90000</v>
      </c>
      <c r="Q128" s="302"/>
      <c r="R128" s="302"/>
      <c r="S128" s="214">
        <v>473.98</v>
      </c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7">
        <v>1200</v>
      </c>
      <c r="AD128" s="214"/>
      <c r="AE128" s="215"/>
      <c r="AF128" s="1"/>
      <c r="AG128" s="1"/>
    </row>
    <row r="129" spans="1:33" ht="46.5">
      <c r="B129" s="171" t="s">
        <v>118</v>
      </c>
      <c r="C129" s="212" t="s">
        <v>119</v>
      </c>
      <c r="D129" s="212"/>
      <c r="E129" s="212"/>
      <c r="F129" s="212"/>
      <c r="G129" s="212"/>
      <c r="H129" s="212"/>
      <c r="I129" s="212"/>
      <c r="J129" s="213"/>
      <c r="K129" s="214"/>
      <c r="L129" s="214"/>
      <c r="M129" s="214"/>
      <c r="N129" s="214"/>
      <c r="O129" s="215">
        <v>999.99</v>
      </c>
      <c r="P129" s="302">
        <v>1200</v>
      </c>
      <c r="Q129" s="302"/>
      <c r="R129" s="302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70"/>
      <c r="AF129" s="1"/>
      <c r="AG129" s="1"/>
    </row>
    <row r="130" spans="1:33">
      <c r="B130" s="173">
        <v>3225</v>
      </c>
      <c r="C130" s="146" t="s">
        <v>120</v>
      </c>
      <c r="D130" s="146"/>
      <c r="E130" s="146"/>
      <c r="F130" s="218"/>
      <c r="G130" s="218"/>
      <c r="H130" s="218"/>
      <c r="I130" s="183">
        <f>I131</f>
        <v>1705.77</v>
      </c>
      <c r="J130" s="219"/>
      <c r="K130" s="182"/>
      <c r="L130" s="182"/>
      <c r="M130" s="182"/>
      <c r="N130" s="182"/>
      <c r="O130" s="183">
        <f>O131</f>
        <v>153.91</v>
      </c>
      <c r="P130" s="183">
        <f>P131</f>
        <v>1000</v>
      </c>
      <c r="Q130" s="294"/>
      <c r="R130" s="294"/>
      <c r="S130" s="182"/>
      <c r="T130" s="182">
        <f>T131</f>
        <v>622.98</v>
      </c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271"/>
      <c r="AF130" s="1"/>
      <c r="AG130" s="1"/>
    </row>
    <row r="131" spans="1:33">
      <c r="B131" s="194">
        <v>32251</v>
      </c>
      <c r="C131" s="128" t="s">
        <v>120</v>
      </c>
      <c r="D131" s="128"/>
      <c r="E131" s="128"/>
      <c r="F131" s="128"/>
      <c r="G131" s="128"/>
      <c r="H131" s="128"/>
      <c r="I131" s="164">
        <v>1705.77</v>
      </c>
      <c r="J131" s="130"/>
      <c r="K131" s="144"/>
      <c r="L131" s="144"/>
      <c r="M131" s="144"/>
      <c r="N131" s="144"/>
      <c r="O131" s="163">
        <v>153.91</v>
      </c>
      <c r="P131" s="292">
        <v>1000</v>
      </c>
      <c r="Q131" s="292"/>
      <c r="R131" s="292"/>
      <c r="S131" s="144"/>
      <c r="T131" s="144">
        <v>622.98</v>
      </c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7"/>
      <c r="AF131" s="1"/>
      <c r="AG131" s="1"/>
    </row>
    <row r="132" spans="1:33">
      <c r="B132" s="204">
        <v>3227</v>
      </c>
      <c r="C132" s="146" t="s">
        <v>121</v>
      </c>
      <c r="D132" s="146"/>
      <c r="E132" s="146"/>
      <c r="F132" s="146"/>
      <c r="G132" s="146"/>
      <c r="H132" s="146"/>
      <c r="I132" s="168">
        <f>SUM(I133:I134)</f>
        <v>87822.33</v>
      </c>
      <c r="J132" s="131"/>
      <c r="K132" s="211"/>
      <c r="L132" s="211"/>
      <c r="M132" s="211"/>
      <c r="N132" s="211"/>
      <c r="O132" s="168">
        <f>SUM(O133:O134)</f>
        <v>72665.539999999994</v>
      </c>
      <c r="P132" s="294">
        <f>SUM(P133:P134)</f>
        <v>97500</v>
      </c>
      <c r="Q132" s="294"/>
      <c r="R132" s="294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167"/>
      <c r="AF132" s="1"/>
      <c r="AG132" s="1"/>
    </row>
    <row r="133" spans="1:33">
      <c r="B133" s="194">
        <v>32271</v>
      </c>
      <c r="C133" s="128" t="s">
        <v>121</v>
      </c>
      <c r="D133" s="128"/>
      <c r="E133" s="128"/>
      <c r="F133" s="128"/>
      <c r="G133" s="128"/>
      <c r="H133" s="128"/>
      <c r="I133" s="164">
        <v>7947.33</v>
      </c>
      <c r="J133" s="128"/>
      <c r="K133" s="144"/>
      <c r="L133" s="144"/>
      <c r="M133" s="144"/>
      <c r="N133" s="144"/>
      <c r="O133" s="163">
        <v>6103.04</v>
      </c>
      <c r="P133" s="292">
        <v>7500</v>
      </c>
      <c r="Q133" s="292"/>
      <c r="R133" s="292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7"/>
      <c r="AF133" s="1"/>
      <c r="AG133" s="1"/>
    </row>
    <row r="134" spans="1:33">
      <c r="B134" s="194">
        <v>322711</v>
      </c>
      <c r="C134" s="128" t="s">
        <v>122</v>
      </c>
      <c r="D134" s="128"/>
      <c r="E134" s="128"/>
      <c r="F134" s="128"/>
      <c r="G134" s="128"/>
      <c r="H134" s="128"/>
      <c r="I134" s="164">
        <v>79875</v>
      </c>
      <c r="J134" s="128"/>
      <c r="K134" s="144"/>
      <c r="L134" s="144"/>
      <c r="M134" s="144"/>
      <c r="N134" s="144"/>
      <c r="O134" s="163">
        <v>66562.5</v>
      </c>
      <c r="P134" s="292">
        <v>90000</v>
      </c>
      <c r="Q134" s="292"/>
      <c r="R134" s="292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7"/>
      <c r="AF134" s="1"/>
      <c r="AG134" s="1"/>
    </row>
    <row r="135" spans="1:33">
      <c r="B135" s="204">
        <v>3231</v>
      </c>
      <c r="C135" s="146" t="s">
        <v>240</v>
      </c>
      <c r="D135" s="146"/>
      <c r="E135" s="146"/>
      <c r="F135" s="146"/>
      <c r="G135" s="146"/>
      <c r="H135" s="146"/>
      <c r="I135" s="168">
        <f>SUM(I136:I140)</f>
        <v>128291.96</v>
      </c>
      <c r="J135" s="146"/>
      <c r="K135" s="211"/>
      <c r="L135" s="211"/>
      <c r="M135" s="211"/>
      <c r="N135" s="211"/>
      <c r="O135" s="168">
        <f>SUM(O136:O140)</f>
        <v>51234.259999999995</v>
      </c>
      <c r="P135" s="294">
        <f>SUM(P136:P140)</f>
        <v>117600</v>
      </c>
      <c r="Q135" s="294"/>
      <c r="R135" s="294"/>
      <c r="S135" s="168">
        <f>SUM(S136:S140)</f>
        <v>225.01</v>
      </c>
      <c r="T135" s="211"/>
      <c r="U135" s="168">
        <f>SUM(U136:U140)</f>
        <v>0</v>
      </c>
      <c r="V135" s="168"/>
      <c r="W135" s="168"/>
      <c r="X135" s="168">
        <f>SUM(X136:X140)</f>
        <v>1890</v>
      </c>
      <c r="Y135" s="211"/>
      <c r="Z135" s="168">
        <f>SUM(Z136:Z140)</f>
        <v>5200</v>
      </c>
      <c r="AA135" s="168"/>
      <c r="AB135" s="168"/>
      <c r="AC135" s="168">
        <f>SUM(AC136:AC140)</f>
        <v>5083.04</v>
      </c>
      <c r="AD135" s="168">
        <f>SUM(AD136:AD140)</f>
        <v>10500</v>
      </c>
      <c r="AE135" s="168">
        <f>SUM(AE136:AE140)</f>
        <v>18500</v>
      </c>
      <c r="AF135" s="1"/>
      <c r="AG135" s="1"/>
    </row>
    <row r="136" spans="1:33">
      <c r="B136" s="194">
        <v>32311</v>
      </c>
      <c r="C136" s="128" t="s">
        <v>123</v>
      </c>
      <c r="D136" s="128"/>
      <c r="E136" s="128"/>
      <c r="F136" s="128"/>
      <c r="G136" s="128"/>
      <c r="H136" s="128"/>
      <c r="I136" s="164">
        <v>28083.73</v>
      </c>
      <c r="J136" s="128"/>
      <c r="K136" s="144"/>
      <c r="L136" s="144"/>
      <c r="M136" s="144"/>
      <c r="N136" s="144"/>
      <c r="O136" s="163">
        <v>19349.599999999999</v>
      </c>
      <c r="P136" s="292">
        <v>40000</v>
      </c>
      <c r="Q136" s="292"/>
      <c r="R136" s="292"/>
      <c r="S136" s="144"/>
      <c r="T136" s="144"/>
      <c r="U136" s="163"/>
      <c r="V136" s="163"/>
      <c r="W136" s="163"/>
      <c r="X136" s="144"/>
      <c r="Y136" s="144"/>
      <c r="Z136" s="144"/>
      <c r="AA136" s="144"/>
      <c r="AB136" s="144"/>
      <c r="AC136" s="144"/>
      <c r="AD136" s="144"/>
      <c r="AE136" s="147"/>
      <c r="AF136" s="1"/>
      <c r="AG136" s="1"/>
    </row>
    <row r="137" spans="1:33">
      <c r="A137" s="220"/>
      <c r="B137" s="194">
        <v>32312</v>
      </c>
      <c r="C137" s="128" t="s">
        <v>124</v>
      </c>
      <c r="D137" s="128"/>
      <c r="E137" s="128"/>
      <c r="F137" s="128"/>
      <c r="G137" s="128"/>
      <c r="H137" s="128"/>
      <c r="I137" s="164">
        <v>2333.31</v>
      </c>
      <c r="J137" s="128"/>
      <c r="K137" s="144"/>
      <c r="L137" s="144"/>
      <c r="M137" s="144"/>
      <c r="N137" s="144"/>
      <c r="O137" s="163">
        <v>2394.34</v>
      </c>
      <c r="P137" s="292">
        <v>2600</v>
      </c>
      <c r="Q137" s="292"/>
      <c r="R137" s="292"/>
      <c r="S137" s="144"/>
      <c r="T137" s="144"/>
      <c r="U137" s="163"/>
      <c r="V137" s="163"/>
      <c r="W137" s="163"/>
      <c r="X137" s="144"/>
      <c r="Y137" s="144"/>
      <c r="Z137" s="144"/>
      <c r="AA137" s="144"/>
      <c r="AB137" s="144"/>
      <c r="AC137" s="144"/>
      <c r="AD137" s="163"/>
      <c r="AE137" s="147"/>
      <c r="AF137" s="1"/>
      <c r="AG137" s="1"/>
    </row>
    <row r="138" spans="1:33">
      <c r="A138" s="220"/>
      <c r="B138" s="194">
        <v>32313</v>
      </c>
      <c r="C138" s="128" t="s">
        <v>125</v>
      </c>
      <c r="D138" s="128"/>
      <c r="E138" s="128"/>
      <c r="F138" s="128"/>
      <c r="G138" s="128"/>
      <c r="H138" s="128"/>
      <c r="I138" s="164">
        <v>14870.32</v>
      </c>
      <c r="J138" s="128"/>
      <c r="K138" s="144"/>
      <c r="L138" s="144"/>
      <c r="M138" s="144"/>
      <c r="N138" s="144"/>
      <c r="O138" s="163">
        <v>9449.02</v>
      </c>
      <c r="P138" s="292">
        <v>15000</v>
      </c>
      <c r="Q138" s="292"/>
      <c r="R138" s="292"/>
      <c r="S138" s="144">
        <v>225.01</v>
      </c>
      <c r="T138" s="144"/>
      <c r="U138" s="163"/>
      <c r="V138" s="163"/>
      <c r="W138" s="163"/>
      <c r="X138" s="144"/>
      <c r="Y138" s="144"/>
      <c r="Z138" s="144"/>
      <c r="AA138" s="144"/>
      <c r="AB138" s="144"/>
      <c r="AC138" s="144">
        <v>133.04</v>
      </c>
      <c r="AD138" s="163"/>
      <c r="AE138" s="147"/>
      <c r="AF138" s="1"/>
      <c r="AG138" s="1"/>
    </row>
    <row r="139" spans="1:33">
      <c r="A139" s="220"/>
      <c r="B139" s="194">
        <v>32314</v>
      </c>
      <c r="C139" s="128" t="s">
        <v>126</v>
      </c>
      <c r="D139" s="128"/>
      <c r="E139" s="128"/>
      <c r="F139" s="128"/>
      <c r="G139" s="128"/>
      <c r="H139" s="128"/>
      <c r="I139" s="164">
        <v>83004.600000000006</v>
      </c>
      <c r="J139" s="128"/>
      <c r="K139" s="144"/>
      <c r="L139" s="144"/>
      <c r="M139" s="144"/>
      <c r="N139" s="144"/>
      <c r="O139" s="163"/>
      <c r="P139" s="292"/>
      <c r="Q139" s="292"/>
      <c r="R139" s="292"/>
      <c r="S139" s="144"/>
      <c r="T139" s="144"/>
      <c r="U139" s="163"/>
      <c r="V139" s="163"/>
      <c r="W139" s="163"/>
      <c r="X139" s="144"/>
      <c r="Y139" s="144"/>
      <c r="Z139" s="144"/>
      <c r="AA139" s="144"/>
      <c r="AB139" s="144"/>
      <c r="AC139" s="144"/>
      <c r="AD139" s="163"/>
      <c r="AE139" s="147"/>
      <c r="AF139" s="1"/>
      <c r="AG139" s="1"/>
    </row>
    <row r="140" spans="1:33">
      <c r="B140" s="194">
        <v>32319</v>
      </c>
      <c r="C140" s="128" t="s">
        <v>127</v>
      </c>
      <c r="D140" s="128"/>
      <c r="E140" s="128"/>
      <c r="F140" s="128"/>
      <c r="G140" s="128"/>
      <c r="H140" s="128"/>
      <c r="I140" s="128"/>
      <c r="J140" s="128"/>
      <c r="K140" s="144"/>
      <c r="L140" s="144"/>
      <c r="M140" s="144"/>
      <c r="N140" s="144"/>
      <c r="O140" s="163">
        <v>20041.3</v>
      </c>
      <c r="P140" s="292">
        <v>60000</v>
      </c>
      <c r="Q140" s="292"/>
      <c r="R140" s="292"/>
      <c r="S140" s="144"/>
      <c r="T140" s="144"/>
      <c r="U140" s="163"/>
      <c r="V140" s="163"/>
      <c r="W140" s="163"/>
      <c r="X140" s="150">
        <v>1890</v>
      </c>
      <c r="Y140" s="144"/>
      <c r="Z140" s="150">
        <v>5200</v>
      </c>
      <c r="AA140" s="150"/>
      <c r="AB140" s="150"/>
      <c r="AC140" s="150">
        <v>4950</v>
      </c>
      <c r="AD140" s="163">
        <v>10500</v>
      </c>
      <c r="AE140" s="150">
        <v>18500</v>
      </c>
      <c r="AF140" s="1"/>
      <c r="AG140" s="1"/>
    </row>
    <row r="141" spans="1:33">
      <c r="B141" s="204">
        <v>3232</v>
      </c>
      <c r="C141" s="146" t="s">
        <v>241</v>
      </c>
      <c r="D141" s="146"/>
      <c r="E141" s="146"/>
      <c r="F141" s="146"/>
      <c r="G141" s="146"/>
      <c r="H141" s="146"/>
      <c r="I141" s="168">
        <f>SUM(I142:I145)</f>
        <v>169351.62</v>
      </c>
      <c r="J141" s="146"/>
      <c r="K141" s="211"/>
      <c r="L141" s="211"/>
      <c r="M141" s="211"/>
      <c r="N141" s="211"/>
      <c r="O141" s="168">
        <f>SUM(O142:O145)</f>
        <v>196855.05000000002</v>
      </c>
      <c r="P141" s="294">
        <f>SUM(P142:P145)</f>
        <v>301200</v>
      </c>
      <c r="Q141" s="294"/>
      <c r="R141" s="294"/>
      <c r="S141" s="211"/>
      <c r="T141" s="211"/>
      <c r="U141" s="168">
        <f>SUM(U142:U145)</f>
        <v>292500</v>
      </c>
      <c r="V141" s="168"/>
      <c r="W141" s="168"/>
      <c r="X141" s="168">
        <f>SUM(X142:X145)</f>
        <v>22568.75</v>
      </c>
      <c r="Y141" s="211"/>
      <c r="Z141" s="148"/>
      <c r="AA141" s="148"/>
      <c r="AB141" s="148"/>
      <c r="AC141" s="211"/>
      <c r="AD141" s="168"/>
      <c r="AE141" s="167"/>
      <c r="AF141" s="1"/>
      <c r="AG141" s="1"/>
    </row>
    <row r="142" spans="1:33">
      <c r="B142" s="194">
        <v>32321</v>
      </c>
      <c r="C142" s="128" t="s">
        <v>128</v>
      </c>
      <c r="D142" s="128"/>
      <c r="E142" s="128"/>
      <c r="F142" s="128"/>
      <c r="G142" s="128"/>
      <c r="H142" s="128"/>
      <c r="I142" s="164">
        <v>44501.25</v>
      </c>
      <c r="J142" s="128"/>
      <c r="K142" s="144"/>
      <c r="L142" s="144"/>
      <c r="M142" s="144"/>
      <c r="N142" s="144"/>
      <c r="O142" s="163">
        <v>107215.91</v>
      </c>
      <c r="P142" s="292">
        <v>200000</v>
      </c>
      <c r="Q142" s="292"/>
      <c r="R142" s="292"/>
      <c r="S142" s="144"/>
      <c r="T142" s="144"/>
      <c r="U142" s="163"/>
      <c r="V142" s="163"/>
      <c r="W142" s="163"/>
      <c r="X142" s="150">
        <v>21093.75</v>
      </c>
      <c r="Y142" s="144"/>
      <c r="Z142" s="144"/>
      <c r="AA142" s="144"/>
      <c r="AB142" s="144"/>
      <c r="AC142" s="144"/>
      <c r="AD142" s="163"/>
      <c r="AE142" s="147"/>
      <c r="AF142" s="1"/>
      <c r="AG142" s="1"/>
    </row>
    <row r="143" spans="1:33">
      <c r="B143" s="194">
        <v>32322</v>
      </c>
      <c r="C143" s="128" t="s">
        <v>129</v>
      </c>
      <c r="D143" s="128"/>
      <c r="E143" s="128"/>
      <c r="F143" s="128"/>
      <c r="G143" s="128"/>
      <c r="H143" s="128"/>
      <c r="I143" s="164">
        <v>120501.37</v>
      </c>
      <c r="J143" s="128"/>
      <c r="K143" s="144"/>
      <c r="L143" s="144"/>
      <c r="M143" s="144"/>
      <c r="N143" s="144"/>
      <c r="O143" s="163">
        <v>88457.44</v>
      </c>
      <c r="P143" s="292">
        <v>100000</v>
      </c>
      <c r="Q143" s="292"/>
      <c r="R143" s="292"/>
      <c r="S143" s="144"/>
      <c r="T143" s="144"/>
      <c r="U143" s="163">
        <v>292500</v>
      </c>
      <c r="V143" s="163"/>
      <c r="W143" s="163"/>
      <c r="X143" s="150">
        <v>1475</v>
      </c>
      <c r="Y143" s="144"/>
      <c r="Z143" s="144"/>
      <c r="AA143" s="144"/>
      <c r="AB143" s="144"/>
      <c r="AC143" s="144"/>
      <c r="AD143" s="163"/>
      <c r="AE143" s="147"/>
      <c r="AF143" s="1"/>
      <c r="AG143" s="1"/>
    </row>
    <row r="144" spans="1:33">
      <c r="B144" s="194">
        <v>32326</v>
      </c>
      <c r="C144" s="128" t="s">
        <v>130</v>
      </c>
      <c r="D144" s="128"/>
      <c r="E144" s="128"/>
      <c r="F144" s="128"/>
      <c r="G144" s="128"/>
      <c r="H144" s="128"/>
      <c r="I144" s="164">
        <v>4349</v>
      </c>
      <c r="J144" s="128"/>
      <c r="K144" s="144"/>
      <c r="L144" s="144"/>
      <c r="M144" s="144"/>
      <c r="N144" s="144"/>
      <c r="O144" s="163"/>
      <c r="P144" s="292"/>
      <c r="Q144" s="292"/>
      <c r="R144" s="292"/>
      <c r="S144" s="144"/>
      <c r="T144" s="144"/>
      <c r="U144" s="163"/>
      <c r="V144" s="163"/>
      <c r="W144" s="163"/>
      <c r="X144" s="144"/>
      <c r="Y144" s="144"/>
      <c r="Z144" s="144"/>
      <c r="AA144" s="144"/>
      <c r="AB144" s="144"/>
      <c r="AC144" s="144"/>
      <c r="AD144" s="163"/>
      <c r="AE144" s="147"/>
      <c r="AF144" s="1"/>
      <c r="AG144" s="1"/>
    </row>
    <row r="145" spans="2:33">
      <c r="B145" s="194">
        <v>32329</v>
      </c>
      <c r="C145" s="128" t="s">
        <v>131</v>
      </c>
      <c r="D145" s="128"/>
      <c r="E145" s="128"/>
      <c r="F145" s="128"/>
      <c r="G145" s="128"/>
      <c r="H145" s="128"/>
      <c r="I145" s="128"/>
      <c r="J145" s="128"/>
      <c r="K145" s="144"/>
      <c r="L145" s="144"/>
      <c r="M145" s="144"/>
      <c r="N145" s="144"/>
      <c r="O145" s="163">
        <v>1181.7</v>
      </c>
      <c r="P145" s="292">
        <v>1200</v>
      </c>
      <c r="Q145" s="292"/>
      <c r="R145" s="292"/>
      <c r="S145" s="144"/>
      <c r="T145" s="144"/>
      <c r="U145" s="163"/>
      <c r="V145" s="163"/>
      <c r="W145" s="163"/>
      <c r="X145" s="144"/>
      <c r="Y145" s="144"/>
      <c r="Z145" s="144"/>
      <c r="AA145" s="144"/>
      <c r="AB145" s="144"/>
      <c r="AC145" s="144"/>
      <c r="AD145" s="163"/>
      <c r="AE145" s="147"/>
      <c r="AF145" s="1"/>
      <c r="AG145" s="1"/>
    </row>
    <row r="146" spans="2:33">
      <c r="B146" s="204">
        <v>3233</v>
      </c>
      <c r="C146" s="146" t="s">
        <v>242</v>
      </c>
      <c r="D146" s="146"/>
      <c r="E146" s="146"/>
      <c r="F146" s="146"/>
      <c r="G146" s="146"/>
      <c r="H146" s="146"/>
      <c r="I146" s="148">
        <f>SUM(I147:I151)</f>
        <v>63495.64</v>
      </c>
      <c r="J146" s="146"/>
      <c r="K146" s="211"/>
      <c r="L146" s="211"/>
      <c r="M146" s="211"/>
      <c r="N146" s="211"/>
      <c r="O146" s="168">
        <f t="shared" ref="O146:X146" si="3">SUM(O147:O151)</f>
        <v>110224.07</v>
      </c>
      <c r="P146" s="294">
        <f t="shared" si="3"/>
        <v>100000</v>
      </c>
      <c r="Q146" s="294"/>
      <c r="R146" s="294"/>
      <c r="S146" s="168">
        <f t="shared" si="3"/>
        <v>2687.5</v>
      </c>
      <c r="T146" s="148">
        <f t="shared" si="3"/>
        <v>6584.6</v>
      </c>
      <c r="U146" s="148">
        <f t="shared" si="3"/>
        <v>219390.40000000002</v>
      </c>
      <c r="V146" s="148">
        <f t="shared" si="3"/>
        <v>95087</v>
      </c>
      <c r="W146" s="148"/>
      <c r="X146" s="148">
        <f t="shared" si="3"/>
        <v>4000</v>
      </c>
      <c r="Y146" s="211"/>
      <c r="Z146" s="211"/>
      <c r="AA146" s="211"/>
      <c r="AB146" s="211"/>
      <c r="AC146" s="211"/>
      <c r="AD146" s="168"/>
      <c r="AE146" s="167"/>
      <c r="AF146" s="1"/>
      <c r="AG146" s="1"/>
    </row>
    <row r="147" spans="2:33">
      <c r="B147" s="194">
        <v>32331</v>
      </c>
      <c r="C147" s="128" t="s">
        <v>132</v>
      </c>
      <c r="D147" s="128"/>
      <c r="E147" s="128"/>
      <c r="F147" s="128"/>
      <c r="G147" s="128"/>
      <c r="H147" s="128"/>
      <c r="I147" s="128"/>
      <c r="J147" s="128"/>
      <c r="K147" s="144"/>
      <c r="L147" s="144"/>
      <c r="M147" s="144"/>
      <c r="N147" s="144"/>
      <c r="O147" s="163"/>
      <c r="P147" s="292"/>
      <c r="Q147" s="292"/>
      <c r="R147" s="292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63"/>
      <c r="AE147" s="147"/>
      <c r="AF147" s="1"/>
      <c r="AG147" s="1"/>
    </row>
    <row r="148" spans="2:33">
      <c r="B148" s="194">
        <v>32332</v>
      </c>
      <c r="C148" s="128" t="s">
        <v>133</v>
      </c>
      <c r="D148" s="128"/>
      <c r="E148" s="128"/>
      <c r="F148" s="128"/>
      <c r="G148" s="128"/>
      <c r="H148" s="128"/>
      <c r="I148" s="164">
        <v>10130</v>
      </c>
      <c r="J148" s="128"/>
      <c r="K148" s="144"/>
      <c r="L148" s="144"/>
      <c r="M148" s="144"/>
      <c r="N148" s="144"/>
      <c r="O148" s="163"/>
      <c r="P148" s="292"/>
      <c r="Q148" s="292"/>
      <c r="R148" s="292"/>
      <c r="S148" s="144"/>
      <c r="T148" s="144"/>
      <c r="U148" s="150">
        <v>130428.05</v>
      </c>
      <c r="V148" s="150">
        <v>85200</v>
      </c>
      <c r="W148" s="150"/>
      <c r="X148" s="144"/>
      <c r="Y148" s="144"/>
      <c r="Z148" s="144"/>
      <c r="AA148" s="144"/>
      <c r="AB148" s="144"/>
      <c r="AC148" s="144"/>
      <c r="AD148" s="163"/>
      <c r="AE148" s="147"/>
      <c r="AF148" s="1"/>
      <c r="AG148" s="1"/>
    </row>
    <row r="149" spans="2:33">
      <c r="B149" s="194">
        <v>32333</v>
      </c>
      <c r="C149" s="128" t="s">
        <v>134</v>
      </c>
      <c r="D149" s="128"/>
      <c r="E149" s="128"/>
      <c r="F149" s="128"/>
      <c r="G149" s="128"/>
      <c r="H149" s="128"/>
      <c r="I149" s="128"/>
      <c r="J149" s="128"/>
      <c r="K149" s="144"/>
      <c r="L149" s="144"/>
      <c r="M149" s="144"/>
      <c r="N149" s="144"/>
      <c r="O149" s="163"/>
      <c r="P149" s="292"/>
      <c r="Q149" s="292"/>
      <c r="R149" s="292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63"/>
      <c r="AE149" s="147"/>
      <c r="AF149" s="1"/>
      <c r="AG149" s="1"/>
    </row>
    <row r="150" spans="2:33">
      <c r="B150" s="194">
        <v>32334</v>
      </c>
      <c r="C150" s="128" t="s">
        <v>135</v>
      </c>
      <c r="D150" s="128"/>
      <c r="E150" s="128"/>
      <c r="F150" s="128"/>
      <c r="G150" s="128"/>
      <c r="H150" s="128"/>
      <c r="I150" s="128"/>
      <c r="J150" s="128"/>
      <c r="K150" s="144"/>
      <c r="L150" s="144"/>
      <c r="M150" s="144"/>
      <c r="N150" s="144"/>
      <c r="O150" s="163"/>
      <c r="P150" s="292"/>
      <c r="Q150" s="292"/>
      <c r="R150" s="292"/>
      <c r="S150" s="150">
        <v>812.5</v>
      </c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63"/>
      <c r="AE150" s="147"/>
      <c r="AF150" s="1"/>
      <c r="AG150" s="1"/>
    </row>
    <row r="151" spans="2:33">
      <c r="B151" s="194">
        <v>32339</v>
      </c>
      <c r="C151" s="128" t="s">
        <v>136</v>
      </c>
      <c r="D151" s="128"/>
      <c r="E151" s="128"/>
      <c r="F151" s="128"/>
      <c r="G151" s="128"/>
      <c r="H151" s="128"/>
      <c r="I151" s="164">
        <v>53365.64</v>
      </c>
      <c r="J151" s="128"/>
      <c r="K151" s="144"/>
      <c r="L151" s="144"/>
      <c r="M151" s="144"/>
      <c r="N151" s="144"/>
      <c r="O151" s="163">
        <v>110224.07</v>
      </c>
      <c r="P151" s="292">
        <v>100000</v>
      </c>
      <c r="Q151" s="292"/>
      <c r="R151" s="292"/>
      <c r="S151" s="150">
        <v>1875</v>
      </c>
      <c r="T151" s="150">
        <v>6584.6</v>
      </c>
      <c r="U151" s="150">
        <v>88962.35</v>
      </c>
      <c r="V151" s="150">
        <v>9887</v>
      </c>
      <c r="W151" s="150"/>
      <c r="X151" s="150">
        <v>4000</v>
      </c>
      <c r="Y151" s="144"/>
      <c r="Z151" s="144"/>
      <c r="AA151" s="144"/>
      <c r="AB151" s="144"/>
      <c r="AC151" s="144"/>
      <c r="AD151" s="163"/>
      <c r="AE151" s="147"/>
      <c r="AF151" s="1"/>
      <c r="AG151" s="1"/>
    </row>
    <row r="152" spans="2:33">
      <c r="B152" s="204">
        <v>3234</v>
      </c>
      <c r="C152" s="146" t="s">
        <v>243</v>
      </c>
      <c r="D152" s="146"/>
      <c r="E152" s="146"/>
      <c r="F152" s="146"/>
      <c r="G152" s="146"/>
      <c r="H152" s="146"/>
      <c r="I152" s="168">
        <f>SUM(I153:I156)</f>
        <v>100986.45</v>
      </c>
      <c r="J152" s="146"/>
      <c r="K152" s="211"/>
      <c r="L152" s="211"/>
      <c r="M152" s="211"/>
      <c r="N152" s="211"/>
      <c r="O152" s="168">
        <f>SUM(O153:O156)</f>
        <v>70672.900000000009</v>
      </c>
      <c r="P152" s="294">
        <f>SUM(P153:P156)</f>
        <v>110000</v>
      </c>
      <c r="Q152" s="294"/>
      <c r="R152" s="294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168"/>
      <c r="AE152" s="167"/>
      <c r="AF152" s="1"/>
      <c r="AG152" s="1"/>
    </row>
    <row r="153" spans="2:33">
      <c r="B153" s="194">
        <v>32341</v>
      </c>
      <c r="C153" s="128" t="s">
        <v>137</v>
      </c>
      <c r="D153" s="128"/>
      <c r="E153" s="128"/>
      <c r="F153" s="128"/>
      <c r="G153" s="128"/>
      <c r="H153" s="128"/>
      <c r="I153" s="164">
        <v>24603.19</v>
      </c>
      <c r="J153" s="128"/>
      <c r="K153" s="144"/>
      <c r="L153" s="144"/>
      <c r="M153" s="144"/>
      <c r="N153" s="144"/>
      <c r="O153" s="163">
        <v>26046.58</v>
      </c>
      <c r="P153" s="292">
        <v>40000</v>
      </c>
      <c r="Q153" s="292"/>
      <c r="R153" s="292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63"/>
      <c r="AE153" s="147"/>
      <c r="AF153" s="1"/>
      <c r="AG153" s="1"/>
    </row>
    <row r="154" spans="2:33">
      <c r="B154" s="194">
        <v>32342</v>
      </c>
      <c r="C154" s="128" t="s">
        <v>138</v>
      </c>
      <c r="D154" s="128"/>
      <c r="E154" s="128"/>
      <c r="F154" s="128"/>
      <c r="G154" s="128"/>
      <c r="H154" s="128"/>
      <c r="I154" s="164">
        <v>18284.68</v>
      </c>
      <c r="J154" s="128"/>
      <c r="K154" s="144"/>
      <c r="L154" s="144"/>
      <c r="M154" s="144"/>
      <c r="N154" s="144"/>
      <c r="O154" s="163">
        <v>13244.76</v>
      </c>
      <c r="P154" s="292">
        <v>20000</v>
      </c>
      <c r="Q154" s="292"/>
      <c r="R154" s="292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63"/>
      <c r="AE154" s="147"/>
      <c r="AF154" s="1"/>
      <c r="AG154" s="1"/>
    </row>
    <row r="155" spans="2:33">
      <c r="B155" s="194">
        <v>32344</v>
      </c>
      <c r="C155" s="128" t="s">
        <v>139</v>
      </c>
      <c r="D155" s="128"/>
      <c r="E155" s="128"/>
      <c r="F155" s="128"/>
      <c r="G155" s="128"/>
      <c r="H155" s="128"/>
      <c r="I155" s="164">
        <v>58098.58</v>
      </c>
      <c r="J155" s="128"/>
      <c r="K155" s="144"/>
      <c r="L155" s="144"/>
      <c r="M155" s="144"/>
      <c r="N155" s="144"/>
      <c r="O155" s="163"/>
      <c r="P155" s="292"/>
      <c r="Q155" s="292"/>
      <c r="R155" s="292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63"/>
      <c r="AE155" s="147"/>
      <c r="AF155" s="1"/>
      <c r="AG155" s="1"/>
    </row>
    <row r="156" spans="2:33">
      <c r="B156" s="194">
        <v>32349</v>
      </c>
      <c r="C156" s="128" t="s">
        <v>140</v>
      </c>
      <c r="D156" s="128"/>
      <c r="E156" s="128"/>
      <c r="F156" s="128"/>
      <c r="G156" s="128"/>
      <c r="H156" s="128"/>
      <c r="I156" s="128"/>
      <c r="J156" s="128"/>
      <c r="K156" s="144"/>
      <c r="L156" s="144"/>
      <c r="M156" s="144"/>
      <c r="N156" s="144"/>
      <c r="O156" s="163">
        <v>31381.56</v>
      </c>
      <c r="P156" s="292">
        <v>50000</v>
      </c>
      <c r="Q156" s="292"/>
      <c r="R156" s="292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63"/>
      <c r="AE156" s="147"/>
      <c r="AF156" s="1"/>
      <c r="AG156" s="1"/>
    </row>
    <row r="157" spans="2:33">
      <c r="B157" s="204">
        <v>3235</v>
      </c>
      <c r="C157" s="146" t="s">
        <v>244</v>
      </c>
      <c r="D157" s="146"/>
      <c r="E157" s="146"/>
      <c r="F157" s="146"/>
      <c r="G157" s="146"/>
      <c r="H157" s="146"/>
      <c r="I157" s="168">
        <f>SUM(I158:I162)</f>
        <v>117734.28</v>
      </c>
      <c r="J157" s="146"/>
      <c r="K157" s="211"/>
      <c r="L157" s="211"/>
      <c r="M157" s="211"/>
      <c r="N157" s="211"/>
      <c r="O157" s="168">
        <f>SUM(O158:O162)</f>
        <v>52478.65</v>
      </c>
      <c r="P157" s="294">
        <f>SUM(P158:P162)</f>
        <v>60000</v>
      </c>
      <c r="Q157" s="294"/>
      <c r="R157" s="294"/>
      <c r="S157" s="148">
        <f>SUM(S158:S162)</f>
        <v>243711.95</v>
      </c>
      <c r="T157" s="148">
        <f>SUM(T158:T162)</f>
        <v>54700</v>
      </c>
      <c r="U157" s="211"/>
      <c r="V157" s="211"/>
      <c r="W157" s="211"/>
      <c r="X157" s="148">
        <f>SUM(X158:X162)</f>
        <v>3150</v>
      </c>
      <c r="Y157" s="211"/>
      <c r="Z157" s="211"/>
      <c r="AA157" s="211"/>
      <c r="AB157" s="211"/>
      <c r="AC157" s="148">
        <f>SUM(AC158:AC162)</f>
        <v>10200</v>
      </c>
      <c r="AD157" s="168"/>
      <c r="AE157" s="167"/>
      <c r="AF157" s="1"/>
      <c r="AG157" s="1"/>
    </row>
    <row r="158" spans="2:33">
      <c r="B158" s="194">
        <v>32351</v>
      </c>
      <c r="C158" s="128" t="s">
        <v>141</v>
      </c>
      <c r="D158" s="128"/>
      <c r="E158" s="128"/>
      <c r="F158" s="128"/>
      <c r="G158" s="128"/>
      <c r="H158" s="128"/>
      <c r="I158" s="164">
        <v>7420</v>
      </c>
      <c r="J158" s="128"/>
      <c r="K158" s="144"/>
      <c r="L158" s="144"/>
      <c r="M158" s="144"/>
      <c r="N158" s="144"/>
      <c r="O158" s="163"/>
      <c r="P158" s="292"/>
      <c r="Q158" s="292"/>
      <c r="R158" s="292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7"/>
      <c r="AF158" s="1"/>
      <c r="AG158" s="1"/>
    </row>
    <row r="159" spans="2:33">
      <c r="B159" s="194">
        <v>32352</v>
      </c>
      <c r="C159" s="128" t="s">
        <v>142</v>
      </c>
      <c r="D159" s="128"/>
      <c r="E159" s="128"/>
      <c r="F159" s="128"/>
      <c r="G159" s="128"/>
      <c r="H159" s="128"/>
      <c r="I159" s="164">
        <v>99122.5</v>
      </c>
      <c r="J159" s="128"/>
      <c r="K159" s="144"/>
      <c r="L159" s="144"/>
      <c r="M159" s="144"/>
      <c r="N159" s="144"/>
      <c r="O159" s="163">
        <v>24065</v>
      </c>
      <c r="P159" s="292">
        <v>15000</v>
      </c>
      <c r="Q159" s="292"/>
      <c r="R159" s="292"/>
      <c r="S159" s="150">
        <v>240000</v>
      </c>
      <c r="T159" s="150">
        <v>50000</v>
      </c>
      <c r="U159" s="144"/>
      <c r="V159" s="144"/>
      <c r="W159" s="144"/>
      <c r="X159" s="150">
        <v>3150</v>
      </c>
      <c r="Y159" s="144"/>
      <c r="Z159" s="144"/>
      <c r="AA159" s="144"/>
      <c r="AB159" s="144"/>
      <c r="AC159" s="144"/>
      <c r="AD159" s="144"/>
      <c r="AE159" s="147"/>
      <c r="AF159" s="1"/>
      <c r="AG159" s="1"/>
    </row>
    <row r="160" spans="2:33">
      <c r="B160" s="194">
        <v>32353</v>
      </c>
      <c r="C160" s="128" t="s">
        <v>143</v>
      </c>
      <c r="D160" s="128"/>
      <c r="E160" s="128"/>
      <c r="F160" s="128"/>
      <c r="G160" s="128"/>
      <c r="H160" s="128"/>
      <c r="I160" s="164">
        <v>5760.28</v>
      </c>
      <c r="J160" s="128"/>
      <c r="K160" s="144"/>
      <c r="L160" s="144"/>
      <c r="M160" s="144"/>
      <c r="N160" s="144"/>
      <c r="O160" s="163">
        <v>24997.61</v>
      </c>
      <c r="P160" s="292">
        <v>40000</v>
      </c>
      <c r="Q160" s="292"/>
      <c r="R160" s="292"/>
      <c r="S160" s="150">
        <v>3711.95</v>
      </c>
      <c r="T160" s="150">
        <v>4700</v>
      </c>
      <c r="U160" s="144"/>
      <c r="V160" s="144"/>
      <c r="W160" s="144"/>
      <c r="X160" s="144"/>
      <c r="Y160" s="144"/>
      <c r="Z160" s="144"/>
      <c r="AA160" s="144"/>
      <c r="AB160" s="144"/>
      <c r="AC160" s="150">
        <v>7000</v>
      </c>
      <c r="AD160" s="144"/>
      <c r="AE160" s="147"/>
      <c r="AF160" s="1"/>
      <c r="AG160" s="1"/>
    </row>
    <row r="161" spans="2:33">
      <c r="B161" s="194">
        <v>32354</v>
      </c>
      <c r="C161" s="128" t="s">
        <v>144</v>
      </c>
      <c r="D161" s="128"/>
      <c r="E161" s="128"/>
      <c r="F161" s="128"/>
      <c r="G161" s="128"/>
      <c r="H161" s="128"/>
      <c r="I161" s="164">
        <v>2994</v>
      </c>
      <c r="J161" s="128"/>
      <c r="K161" s="144"/>
      <c r="L161" s="144"/>
      <c r="M161" s="144"/>
      <c r="N161" s="144"/>
      <c r="O161" s="163">
        <v>3416.04</v>
      </c>
      <c r="P161" s="292">
        <v>5000</v>
      </c>
      <c r="Q161" s="292"/>
      <c r="R161" s="292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7"/>
      <c r="AF161" s="1"/>
      <c r="AG161" s="1"/>
    </row>
    <row r="162" spans="2:33">
      <c r="B162" s="194">
        <v>32355</v>
      </c>
      <c r="C162" s="128" t="s">
        <v>145</v>
      </c>
      <c r="D162" s="128"/>
      <c r="E162" s="128"/>
      <c r="F162" s="128"/>
      <c r="G162" s="128"/>
      <c r="H162" s="128"/>
      <c r="I162" s="164">
        <v>2437.5</v>
      </c>
      <c r="J162" s="128"/>
      <c r="K162" s="144"/>
      <c r="L162" s="144"/>
      <c r="M162" s="144"/>
      <c r="N162" s="144"/>
      <c r="O162" s="163"/>
      <c r="P162" s="292"/>
      <c r="Q162" s="292"/>
      <c r="R162" s="292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50">
        <v>3200</v>
      </c>
      <c r="AD162" s="144"/>
      <c r="AE162" s="147"/>
      <c r="AF162" s="1"/>
      <c r="AG162" s="1"/>
    </row>
    <row r="163" spans="2:33">
      <c r="B163" s="204">
        <v>3236</v>
      </c>
      <c r="C163" s="146" t="s">
        <v>245</v>
      </c>
      <c r="D163" s="166">
        <f>D164</f>
        <v>8500</v>
      </c>
      <c r="E163" s="146"/>
      <c r="F163" s="166">
        <f>F164</f>
        <v>15000</v>
      </c>
      <c r="G163" s="166"/>
      <c r="H163" s="166"/>
      <c r="I163" s="168">
        <f>SUM(I164:I165)</f>
        <v>9165</v>
      </c>
      <c r="J163" s="146"/>
      <c r="K163" s="211"/>
      <c r="L163" s="211"/>
      <c r="M163" s="211"/>
      <c r="N163" s="211"/>
      <c r="O163" s="168">
        <f>SUM(O164:O165)</f>
        <v>1125</v>
      </c>
      <c r="P163" s="294">
        <f>SUM(P164:P165)</f>
        <v>10000</v>
      </c>
      <c r="Q163" s="294"/>
      <c r="R163" s="294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167"/>
      <c r="AF163" s="1"/>
      <c r="AG163" s="1"/>
    </row>
    <row r="164" spans="2:33">
      <c r="B164" s="194">
        <v>32361</v>
      </c>
      <c r="C164" s="128" t="s">
        <v>146</v>
      </c>
      <c r="D164" s="164">
        <v>8500</v>
      </c>
      <c r="E164" s="128"/>
      <c r="F164" s="164">
        <v>15000</v>
      </c>
      <c r="G164" s="164"/>
      <c r="H164" s="164"/>
      <c r="I164" s="164">
        <v>9165</v>
      </c>
      <c r="J164" s="128"/>
      <c r="K164" s="144"/>
      <c r="L164" s="144"/>
      <c r="M164" s="144"/>
      <c r="N164" s="144"/>
      <c r="O164" s="163">
        <v>1125</v>
      </c>
      <c r="P164" s="292">
        <v>10000</v>
      </c>
      <c r="Q164" s="292"/>
      <c r="R164" s="292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7"/>
      <c r="AF164" s="1"/>
      <c r="AG164" s="1"/>
    </row>
    <row r="165" spans="2:33">
      <c r="B165" s="194">
        <v>32363</v>
      </c>
      <c r="C165" s="128" t="s">
        <v>147</v>
      </c>
      <c r="D165" s="128"/>
      <c r="E165" s="128"/>
      <c r="F165" s="128"/>
      <c r="G165" s="128"/>
      <c r="H165" s="128"/>
      <c r="I165" s="128"/>
      <c r="J165" s="128"/>
      <c r="K165" s="144"/>
      <c r="L165" s="144"/>
      <c r="M165" s="144"/>
      <c r="N165" s="144"/>
      <c r="O165" s="163"/>
      <c r="P165" s="292"/>
      <c r="Q165" s="292"/>
      <c r="R165" s="292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63"/>
      <c r="AF165" s="1"/>
      <c r="AG165" s="1"/>
    </row>
    <row r="166" spans="2:33">
      <c r="B166" s="204">
        <v>3237</v>
      </c>
      <c r="C166" s="146" t="s">
        <v>246</v>
      </c>
      <c r="D166" s="146"/>
      <c r="E166" s="146"/>
      <c r="F166" s="146"/>
      <c r="G166" s="146"/>
      <c r="H166" s="146"/>
      <c r="I166" s="168">
        <f>SUM(I167:I173)</f>
        <v>289590.74</v>
      </c>
      <c r="J166" s="146"/>
      <c r="K166" s="211"/>
      <c r="L166" s="211"/>
      <c r="M166" s="211"/>
      <c r="N166" s="168">
        <f t="shared" ref="N166:Y166" si="4">SUM(N167:N173)</f>
        <v>2063719.8</v>
      </c>
      <c r="O166" s="168">
        <f t="shared" si="4"/>
        <v>1223129.8899999999</v>
      </c>
      <c r="P166" s="294">
        <f t="shared" si="4"/>
        <v>1762000</v>
      </c>
      <c r="Q166" s="294"/>
      <c r="R166" s="294"/>
      <c r="S166" s="168">
        <f t="shared" si="4"/>
        <v>525647.22</v>
      </c>
      <c r="T166" s="148">
        <f t="shared" si="4"/>
        <v>226360.83</v>
      </c>
      <c r="U166" s="148">
        <f t="shared" si="4"/>
        <v>625763.69999999995</v>
      </c>
      <c r="V166" s="148">
        <f t="shared" si="4"/>
        <v>190812.5</v>
      </c>
      <c r="W166" s="148"/>
      <c r="X166" s="148">
        <f t="shared" si="4"/>
        <v>357825.01</v>
      </c>
      <c r="Y166" s="148">
        <f t="shared" si="4"/>
        <v>50000</v>
      </c>
      <c r="Z166" s="211"/>
      <c r="AA166" s="211"/>
      <c r="AB166" s="211"/>
      <c r="AC166" s="168">
        <f>SUM(AC167:AC173)</f>
        <v>14175.68</v>
      </c>
      <c r="AD166" s="168">
        <f>SUM(AD167:AD173)</f>
        <v>3405.0699999999997</v>
      </c>
      <c r="AE166" s="168">
        <f>SUM(AE167:AE173)</f>
        <v>6000</v>
      </c>
      <c r="AF166" s="1"/>
      <c r="AG166" s="1"/>
    </row>
    <row r="167" spans="2:33">
      <c r="B167" s="221">
        <v>32371</v>
      </c>
      <c r="C167" s="128" t="s">
        <v>148</v>
      </c>
      <c r="D167" s="128"/>
      <c r="E167" s="128"/>
      <c r="F167" s="128"/>
      <c r="G167" s="128"/>
      <c r="H167" s="128"/>
      <c r="I167" s="164">
        <v>1250</v>
      </c>
      <c r="J167" s="128"/>
      <c r="K167" s="144"/>
      <c r="L167" s="144"/>
      <c r="M167" s="144"/>
      <c r="N167" s="150">
        <v>56065.37</v>
      </c>
      <c r="O167" s="163">
        <v>21872.27</v>
      </c>
      <c r="P167" s="292">
        <v>30000</v>
      </c>
      <c r="Q167" s="292"/>
      <c r="R167" s="292"/>
      <c r="S167" s="150">
        <v>22688</v>
      </c>
      <c r="T167" s="144"/>
      <c r="U167" s="163">
        <v>4202</v>
      </c>
      <c r="V167" s="163"/>
      <c r="W167" s="163"/>
      <c r="X167" s="150">
        <v>128000.02</v>
      </c>
      <c r="Y167" s="144"/>
      <c r="Z167" s="144"/>
      <c r="AA167" s="144"/>
      <c r="AB167" s="144"/>
      <c r="AC167" s="144"/>
      <c r="AD167" s="163">
        <v>1045.07</v>
      </c>
      <c r="AE167" s="163"/>
      <c r="AF167" s="1"/>
      <c r="AG167" s="1"/>
    </row>
    <row r="168" spans="2:33">
      <c r="B168" s="221">
        <v>32372</v>
      </c>
      <c r="C168" s="128" t="s">
        <v>149</v>
      </c>
      <c r="D168" s="128"/>
      <c r="E168" s="128"/>
      <c r="F168" s="128"/>
      <c r="G168" s="128"/>
      <c r="H168" s="128"/>
      <c r="I168" s="164">
        <v>40863.339999999997</v>
      </c>
      <c r="J168" s="128"/>
      <c r="K168" s="144"/>
      <c r="L168" s="144"/>
      <c r="M168" s="144"/>
      <c r="N168" s="150">
        <v>2007654.43</v>
      </c>
      <c r="O168" s="163">
        <v>966616.6</v>
      </c>
      <c r="P168" s="292">
        <v>1500000</v>
      </c>
      <c r="Q168" s="292"/>
      <c r="R168" s="292"/>
      <c r="S168" s="150">
        <v>502959.22</v>
      </c>
      <c r="T168" s="144"/>
      <c r="U168" s="163"/>
      <c r="V168" s="163"/>
      <c r="W168" s="163"/>
      <c r="X168" s="150">
        <v>84884.99</v>
      </c>
      <c r="Y168" s="144"/>
      <c r="Z168" s="144"/>
      <c r="AA168" s="144"/>
      <c r="AB168" s="144"/>
      <c r="AC168" s="144"/>
      <c r="AD168" s="144"/>
      <c r="AE168" s="163"/>
      <c r="AF168" s="1"/>
      <c r="AG168" s="1"/>
    </row>
    <row r="169" spans="2:33">
      <c r="B169" s="194">
        <v>32374</v>
      </c>
      <c r="C169" s="128" t="s">
        <v>150</v>
      </c>
      <c r="D169" s="128"/>
      <c r="E169" s="128"/>
      <c r="F169" s="128"/>
      <c r="G169" s="128"/>
      <c r="H169" s="128"/>
      <c r="I169" s="164">
        <v>28750</v>
      </c>
      <c r="J169" s="128"/>
      <c r="K169" s="144"/>
      <c r="L169" s="144"/>
      <c r="M169" s="144"/>
      <c r="N169" s="144"/>
      <c r="O169" s="144"/>
      <c r="P169" s="292"/>
      <c r="Q169" s="292"/>
      <c r="R169" s="292"/>
      <c r="S169" s="144"/>
      <c r="T169" s="144"/>
      <c r="U169" s="163">
        <v>100000</v>
      </c>
      <c r="V169" s="163">
        <v>35000</v>
      </c>
      <c r="W169" s="163"/>
      <c r="X169" s="144"/>
      <c r="Y169" s="144"/>
      <c r="Z169" s="144"/>
      <c r="AA169" s="144"/>
      <c r="AB169" s="144"/>
      <c r="AC169" s="144"/>
      <c r="AD169" s="144"/>
      <c r="AE169" s="163"/>
      <c r="AF169" s="1"/>
      <c r="AG169" s="1"/>
    </row>
    <row r="170" spans="2:33">
      <c r="B170" s="194">
        <v>32375</v>
      </c>
      <c r="C170" s="128" t="s">
        <v>151</v>
      </c>
      <c r="D170" s="128"/>
      <c r="E170" s="128"/>
      <c r="F170" s="128"/>
      <c r="G170" s="128"/>
      <c r="H170" s="128"/>
      <c r="I170" s="128"/>
      <c r="J170" s="128"/>
      <c r="K170" s="144"/>
      <c r="L170" s="144"/>
      <c r="M170" s="144"/>
      <c r="N170" s="144"/>
      <c r="O170" s="144"/>
      <c r="P170" s="292"/>
      <c r="Q170" s="292"/>
      <c r="R170" s="292"/>
      <c r="S170" s="144"/>
      <c r="T170" s="144"/>
      <c r="U170" s="163"/>
      <c r="V170" s="163"/>
      <c r="W170" s="163"/>
      <c r="X170" s="144"/>
      <c r="Y170" s="144"/>
      <c r="Z170" s="144"/>
      <c r="AA170" s="144"/>
      <c r="AB170" s="144"/>
      <c r="AC170" s="144"/>
      <c r="AD170" s="144"/>
      <c r="AE170" s="163"/>
      <c r="AF170" s="1"/>
      <c r="AG170" s="1"/>
    </row>
    <row r="171" spans="2:33">
      <c r="B171" s="194">
        <v>32376</v>
      </c>
      <c r="C171" s="128" t="s">
        <v>152</v>
      </c>
      <c r="D171" s="128"/>
      <c r="E171" s="128"/>
      <c r="F171" s="128"/>
      <c r="G171" s="128"/>
      <c r="H171" s="128"/>
      <c r="I171" s="128"/>
      <c r="J171" s="128"/>
      <c r="K171" s="144"/>
      <c r="L171" s="144"/>
      <c r="M171" s="144"/>
      <c r="N171" s="144"/>
      <c r="O171" s="144"/>
      <c r="P171" s="292"/>
      <c r="Q171" s="292"/>
      <c r="R171" s="292"/>
      <c r="S171" s="144"/>
      <c r="T171" s="144"/>
      <c r="U171" s="163"/>
      <c r="V171" s="163"/>
      <c r="W171" s="163"/>
      <c r="X171" s="144"/>
      <c r="Y171" s="144"/>
      <c r="Z171" s="144"/>
      <c r="AA171" s="144"/>
      <c r="AB171" s="144"/>
      <c r="AC171" s="144"/>
      <c r="AD171" s="144"/>
      <c r="AE171" s="163"/>
      <c r="AF171" s="1"/>
      <c r="AG171" s="1"/>
    </row>
    <row r="172" spans="2:33">
      <c r="B172" s="194">
        <v>32377</v>
      </c>
      <c r="C172" s="128" t="s">
        <v>153</v>
      </c>
      <c r="D172" s="128"/>
      <c r="E172" s="128"/>
      <c r="F172" s="128"/>
      <c r="G172" s="128"/>
      <c r="H172" s="128"/>
      <c r="I172" s="164">
        <v>182324.9</v>
      </c>
      <c r="J172" s="128"/>
      <c r="K172" s="144"/>
      <c r="L172" s="144"/>
      <c r="M172" s="144"/>
      <c r="N172" s="144"/>
      <c r="O172" s="150">
        <v>73244.289999999994</v>
      </c>
      <c r="P172" s="292">
        <v>82000</v>
      </c>
      <c r="Q172" s="292"/>
      <c r="R172" s="292"/>
      <c r="S172" s="144"/>
      <c r="T172" s="144"/>
      <c r="U172" s="163">
        <v>148796</v>
      </c>
      <c r="V172" s="163"/>
      <c r="W172" s="163"/>
      <c r="X172" s="144"/>
      <c r="Y172" s="144"/>
      <c r="Z172" s="144"/>
      <c r="AA172" s="144"/>
      <c r="AB172" s="144"/>
      <c r="AC172" s="150">
        <v>7995.68</v>
      </c>
      <c r="AD172" s="163">
        <v>2360</v>
      </c>
      <c r="AE172" s="163">
        <v>6000</v>
      </c>
      <c r="AF172" s="1"/>
      <c r="AG172" s="1"/>
    </row>
    <row r="173" spans="2:33">
      <c r="B173" s="194">
        <v>32379</v>
      </c>
      <c r="C173" s="128" t="s">
        <v>155</v>
      </c>
      <c r="D173" s="128"/>
      <c r="E173" s="128"/>
      <c r="F173" s="128"/>
      <c r="G173" s="128"/>
      <c r="H173" s="128"/>
      <c r="I173" s="164">
        <v>36402.5</v>
      </c>
      <c r="J173" s="128"/>
      <c r="K173" s="144"/>
      <c r="L173" s="144"/>
      <c r="M173" s="144"/>
      <c r="N173" s="144"/>
      <c r="O173" s="150">
        <v>161396.73000000001</v>
      </c>
      <c r="P173" s="292">
        <v>150000</v>
      </c>
      <c r="Q173" s="292"/>
      <c r="R173" s="292"/>
      <c r="S173" s="144"/>
      <c r="T173" s="150">
        <v>226360.83</v>
      </c>
      <c r="U173" s="163">
        <v>372765.7</v>
      </c>
      <c r="V173" s="163">
        <v>155812.5</v>
      </c>
      <c r="W173" s="163"/>
      <c r="X173" s="150">
        <v>144940</v>
      </c>
      <c r="Y173" s="150">
        <v>50000</v>
      </c>
      <c r="Z173" s="144"/>
      <c r="AA173" s="144"/>
      <c r="AB173" s="144"/>
      <c r="AC173" s="150">
        <v>6180</v>
      </c>
      <c r="AD173" s="144"/>
      <c r="AE173" s="163"/>
      <c r="AF173" s="1"/>
      <c r="AG173" s="1"/>
    </row>
    <row r="174" spans="2:33">
      <c r="B174" s="204">
        <v>3238</v>
      </c>
      <c r="C174" s="146" t="s">
        <v>247</v>
      </c>
      <c r="D174" s="146"/>
      <c r="E174" s="146"/>
      <c r="F174" s="146"/>
      <c r="G174" s="146"/>
      <c r="H174" s="146"/>
      <c r="I174" s="168">
        <f>SUM(I175:I177)</f>
        <v>25934.65</v>
      </c>
      <c r="J174" s="146"/>
      <c r="K174" s="211"/>
      <c r="L174" s="211"/>
      <c r="M174" s="211"/>
      <c r="N174" s="211"/>
      <c r="O174" s="168">
        <f>SUM(O175:O177)</f>
        <v>15580.02</v>
      </c>
      <c r="P174" s="294">
        <f>SUM(P175:P177)</f>
        <v>240500</v>
      </c>
      <c r="Q174" s="294"/>
      <c r="R174" s="294"/>
      <c r="S174" s="211"/>
      <c r="T174" s="211"/>
      <c r="U174" s="168"/>
      <c r="V174" s="168"/>
      <c r="W174" s="168"/>
      <c r="X174" s="211"/>
      <c r="Y174" s="211"/>
      <c r="Z174" s="211"/>
      <c r="AA174" s="211"/>
      <c r="AB174" s="211"/>
      <c r="AC174" s="211"/>
      <c r="AD174" s="211"/>
      <c r="AE174" s="167"/>
      <c r="AF174" s="1"/>
      <c r="AG174" s="1"/>
    </row>
    <row r="175" spans="2:33">
      <c r="B175" s="194">
        <v>32381</v>
      </c>
      <c r="C175" s="128" t="s">
        <v>156</v>
      </c>
      <c r="D175" s="128"/>
      <c r="E175" s="128"/>
      <c r="F175" s="128"/>
      <c r="G175" s="128"/>
      <c r="H175" s="128"/>
      <c r="I175" s="164">
        <v>2349.63</v>
      </c>
      <c r="J175" s="128"/>
      <c r="K175" s="144"/>
      <c r="L175" s="144"/>
      <c r="M175" s="144"/>
      <c r="N175" s="144"/>
      <c r="O175" s="163"/>
      <c r="P175" s="292"/>
      <c r="Q175" s="292"/>
      <c r="R175" s="292"/>
      <c r="S175" s="144"/>
      <c r="T175" s="144"/>
      <c r="U175" s="163"/>
      <c r="V175" s="163"/>
      <c r="W175" s="163"/>
      <c r="X175" s="144"/>
      <c r="Y175" s="144"/>
      <c r="Z175" s="144"/>
      <c r="AA175" s="144"/>
      <c r="AB175" s="144"/>
      <c r="AC175" s="144"/>
      <c r="AD175" s="144"/>
      <c r="AE175" s="147"/>
      <c r="AF175" s="1"/>
      <c r="AG175" s="1"/>
    </row>
    <row r="176" spans="2:33">
      <c r="B176" s="194">
        <v>32382</v>
      </c>
      <c r="C176" s="128" t="s">
        <v>337</v>
      </c>
      <c r="D176" s="128"/>
      <c r="E176" s="128"/>
      <c r="F176" s="128"/>
      <c r="G176" s="128"/>
      <c r="H176" s="128"/>
      <c r="I176" s="128"/>
      <c r="J176" s="128"/>
      <c r="K176" s="144"/>
      <c r="L176" s="144"/>
      <c r="M176" s="144"/>
      <c r="N176" s="144"/>
      <c r="O176" s="163"/>
      <c r="P176" s="292"/>
      <c r="Q176" s="292"/>
      <c r="R176" s="292"/>
      <c r="S176" s="144"/>
      <c r="T176" s="144"/>
      <c r="U176" s="163"/>
      <c r="V176" s="163"/>
      <c r="W176" s="163"/>
      <c r="X176" s="144"/>
      <c r="Y176" s="144"/>
      <c r="Z176" s="144"/>
      <c r="AA176" s="144"/>
      <c r="AB176" s="144"/>
      <c r="AC176" s="144"/>
      <c r="AD176" s="144"/>
      <c r="AE176" s="147"/>
      <c r="AF176" s="1"/>
      <c r="AG176" s="1"/>
    </row>
    <row r="177" spans="2:33">
      <c r="B177" s="194">
        <v>32389</v>
      </c>
      <c r="C177" s="128" t="s">
        <v>158</v>
      </c>
      <c r="D177" s="128"/>
      <c r="E177" s="128"/>
      <c r="F177" s="128"/>
      <c r="G177" s="128"/>
      <c r="H177" s="128"/>
      <c r="I177" s="164">
        <v>23585.02</v>
      </c>
      <c r="J177" s="128"/>
      <c r="K177" s="144"/>
      <c r="L177" s="144"/>
      <c r="M177" s="144"/>
      <c r="N177" s="144"/>
      <c r="O177" s="163">
        <v>15580.02</v>
      </c>
      <c r="P177" s="292">
        <v>240500</v>
      </c>
      <c r="Q177" s="292"/>
      <c r="R177" s="292"/>
      <c r="S177" s="144"/>
      <c r="T177" s="144"/>
      <c r="U177" s="163"/>
      <c r="V177" s="163"/>
      <c r="W177" s="163"/>
      <c r="X177" s="144"/>
      <c r="Y177" s="144"/>
      <c r="Z177" s="144"/>
      <c r="AA177" s="144"/>
      <c r="AB177" s="144"/>
      <c r="AC177" s="144"/>
      <c r="AD177" s="144"/>
      <c r="AE177" s="147"/>
      <c r="AF177" s="1"/>
      <c r="AG177" s="1"/>
    </row>
    <row r="178" spans="2:33">
      <c r="B178" s="204">
        <v>3239</v>
      </c>
      <c r="C178" s="146" t="s">
        <v>250</v>
      </c>
      <c r="D178" s="146"/>
      <c r="E178" s="146"/>
      <c r="F178" s="128"/>
      <c r="G178" s="128"/>
      <c r="H178" s="128"/>
      <c r="I178" s="168">
        <f>SUM(I179:I184)</f>
        <v>253147.55</v>
      </c>
      <c r="J178" s="128"/>
      <c r="K178" s="144"/>
      <c r="L178" s="144"/>
      <c r="M178" s="144"/>
      <c r="N178" s="144"/>
      <c r="O178" s="168">
        <f>SUM(O179:O184)</f>
        <v>166530.54</v>
      </c>
      <c r="P178" s="294">
        <f>SUM(P179:P184)</f>
        <v>268000</v>
      </c>
      <c r="Q178" s="294"/>
      <c r="R178" s="294"/>
      <c r="S178" s="148">
        <f>SUM(S179:S184)</f>
        <v>12010.95</v>
      </c>
      <c r="T178" s="148">
        <f>SUM(T179:T184)</f>
        <v>3850</v>
      </c>
      <c r="U178" s="144"/>
      <c r="V178" s="144"/>
      <c r="W178" s="144"/>
      <c r="X178" s="148">
        <f>SUM(X179:X184)</f>
        <v>10675.5</v>
      </c>
      <c r="Y178" s="144"/>
      <c r="Z178" s="144"/>
      <c r="AA178" s="144"/>
      <c r="AB178" s="144"/>
      <c r="AC178" s="148">
        <f>SUM(AC179:AC184)</f>
        <v>10507.5</v>
      </c>
      <c r="AD178" s="144"/>
      <c r="AE178" s="147"/>
      <c r="AF178" s="1"/>
      <c r="AG178" s="1"/>
    </row>
    <row r="179" spans="2:33">
      <c r="B179" s="194">
        <v>32391</v>
      </c>
      <c r="C179" s="128" t="s">
        <v>248</v>
      </c>
      <c r="D179" s="128"/>
      <c r="E179" s="128"/>
      <c r="F179" s="128"/>
      <c r="G179" s="128"/>
      <c r="H179" s="128"/>
      <c r="I179" s="164">
        <v>46966.25</v>
      </c>
      <c r="J179" s="128"/>
      <c r="K179" s="144"/>
      <c r="L179" s="144"/>
      <c r="M179" s="144"/>
      <c r="N179" s="144"/>
      <c r="O179" s="163">
        <v>33682.51</v>
      </c>
      <c r="P179" s="292">
        <v>45000</v>
      </c>
      <c r="Q179" s="292"/>
      <c r="R179" s="292"/>
      <c r="S179" s="150">
        <v>4310.95</v>
      </c>
      <c r="T179" s="144"/>
      <c r="U179" s="144"/>
      <c r="V179" s="144"/>
      <c r="W179" s="144"/>
      <c r="X179" s="150">
        <v>10675.5</v>
      </c>
      <c r="Y179" s="144"/>
      <c r="Z179" s="144"/>
      <c r="AA179" s="144"/>
      <c r="AB179" s="144"/>
      <c r="AC179" s="150">
        <v>8007.5</v>
      </c>
      <c r="AD179" s="144"/>
      <c r="AE179" s="147"/>
      <c r="AF179" s="1"/>
      <c r="AG179" s="1"/>
    </row>
    <row r="180" spans="2:33">
      <c r="B180" s="197">
        <v>32392</v>
      </c>
      <c r="C180" s="128" t="s">
        <v>165</v>
      </c>
      <c r="D180" s="128"/>
      <c r="E180" s="128"/>
      <c r="F180" s="129"/>
      <c r="G180" s="129"/>
      <c r="H180" s="129"/>
      <c r="I180" s="222">
        <v>10700</v>
      </c>
      <c r="J180" s="129"/>
      <c r="K180" s="144"/>
      <c r="L180" s="144"/>
      <c r="M180" s="144"/>
      <c r="N180" s="144"/>
      <c r="O180" s="163">
        <v>7200</v>
      </c>
      <c r="P180" s="292">
        <v>5000</v>
      </c>
      <c r="Q180" s="292"/>
      <c r="R180" s="292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7"/>
      <c r="AF180" s="1"/>
      <c r="AG180" s="1"/>
    </row>
    <row r="181" spans="2:33">
      <c r="B181" s="194">
        <v>32395</v>
      </c>
      <c r="C181" s="194" t="s">
        <v>166</v>
      </c>
      <c r="D181" s="194"/>
      <c r="E181" s="194"/>
      <c r="F181" s="194"/>
      <c r="G181" s="194"/>
      <c r="H181" s="194"/>
      <c r="I181" s="194"/>
      <c r="J181" s="194"/>
      <c r="K181" s="144"/>
      <c r="L181" s="144"/>
      <c r="M181" s="144"/>
      <c r="N181" s="144"/>
      <c r="O181" s="163">
        <v>10987.5</v>
      </c>
      <c r="P181" s="292">
        <v>5000</v>
      </c>
      <c r="Q181" s="292"/>
      <c r="R181" s="292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7"/>
      <c r="AF181" s="1"/>
      <c r="AG181" s="1"/>
    </row>
    <row r="182" spans="2:33">
      <c r="B182" s="194">
        <v>32396</v>
      </c>
      <c r="C182" s="223" t="s">
        <v>167</v>
      </c>
      <c r="D182" s="223"/>
      <c r="E182" s="223"/>
      <c r="F182" s="223"/>
      <c r="G182" s="223"/>
      <c r="H182" s="223"/>
      <c r="I182" s="164">
        <v>7612.5</v>
      </c>
      <c r="J182" s="223"/>
      <c r="K182" s="144"/>
      <c r="L182" s="144"/>
      <c r="M182" s="144"/>
      <c r="N182" s="144"/>
      <c r="O182" s="224">
        <v>5625</v>
      </c>
      <c r="P182" s="292">
        <v>8000</v>
      </c>
      <c r="Q182" s="292"/>
      <c r="R182" s="292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50">
        <v>2500</v>
      </c>
      <c r="AD182" s="144"/>
      <c r="AE182" s="147"/>
      <c r="AF182" s="1"/>
      <c r="AG182" s="1"/>
    </row>
    <row r="183" spans="2:33">
      <c r="B183" s="194">
        <v>32399</v>
      </c>
      <c r="C183" s="128" t="s">
        <v>168</v>
      </c>
      <c r="D183" s="128"/>
      <c r="E183" s="128"/>
      <c r="F183" s="128"/>
      <c r="G183" s="128"/>
      <c r="H183" s="128"/>
      <c r="I183" s="164">
        <v>187868.79999999999</v>
      </c>
      <c r="J183" s="128"/>
      <c r="K183" s="144"/>
      <c r="L183" s="144"/>
      <c r="M183" s="144"/>
      <c r="N183" s="144"/>
      <c r="O183" s="150">
        <v>61079.93</v>
      </c>
      <c r="P183" s="292">
        <v>190000</v>
      </c>
      <c r="Q183" s="292"/>
      <c r="R183" s="292"/>
      <c r="S183" s="150">
        <v>7700</v>
      </c>
      <c r="T183" s="150">
        <v>3850</v>
      </c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7"/>
      <c r="AF183" s="1"/>
      <c r="AG183" s="1"/>
    </row>
    <row r="184" spans="2:33">
      <c r="B184" s="194">
        <v>323991</v>
      </c>
      <c r="C184" s="128" t="s">
        <v>249</v>
      </c>
      <c r="D184" s="128"/>
      <c r="E184" s="128"/>
      <c r="F184" s="128"/>
      <c r="G184" s="128"/>
      <c r="H184" s="128"/>
      <c r="I184" s="128"/>
      <c r="J184" s="128"/>
      <c r="K184" s="144"/>
      <c r="L184" s="144"/>
      <c r="M184" s="144"/>
      <c r="N184" s="144"/>
      <c r="O184" s="150">
        <v>47955.6</v>
      </c>
      <c r="P184" s="292">
        <v>15000</v>
      </c>
      <c r="Q184" s="292"/>
      <c r="R184" s="292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7"/>
      <c r="AF184" s="1"/>
      <c r="AG184" s="1"/>
    </row>
    <row r="185" spans="2:33">
      <c r="B185" s="204">
        <v>3241</v>
      </c>
      <c r="C185" s="146" t="s">
        <v>251</v>
      </c>
      <c r="D185" s="128"/>
      <c r="E185" s="128"/>
      <c r="F185" s="128"/>
      <c r="G185" s="128"/>
      <c r="H185" s="128"/>
      <c r="I185" s="148">
        <f>SUM(I186:I187)</f>
        <v>153310.89000000001</v>
      </c>
      <c r="J185" s="128"/>
      <c r="K185" s="144"/>
      <c r="L185" s="144"/>
      <c r="M185" s="144"/>
      <c r="N185" s="148">
        <f>SUM(N186:N187)</f>
        <v>22714.37</v>
      </c>
      <c r="O185" s="148">
        <f>SUM(O186:O187)</f>
        <v>66881.78</v>
      </c>
      <c r="P185" s="296">
        <f>SUM(P186:P187)</f>
        <v>160000</v>
      </c>
      <c r="Q185" s="296"/>
      <c r="R185" s="296"/>
      <c r="S185" s="144"/>
      <c r="T185" s="144"/>
      <c r="U185" s="148">
        <f>SUM(U186:U187)</f>
        <v>4080</v>
      </c>
      <c r="V185" s="148"/>
      <c r="W185" s="148"/>
      <c r="X185" s="148">
        <f>SUM(X186:X187)</f>
        <v>101098.29</v>
      </c>
      <c r="Y185" s="148">
        <f>SUM(Y186:Y187)</f>
        <v>22948.52</v>
      </c>
      <c r="Z185" s="148">
        <f>SUM(Z186:Z187)</f>
        <v>73749</v>
      </c>
      <c r="AA185" s="148"/>
      <c r="AB185" s="148"/>
      <c r="AC185" s="148">
        <f>SUM(AC186:AC187)</f>
        <v>23376</v>
      </c>
      <c r="AD185" s="144"/>
      <c r="AE185" s="147"/>
      <c r="AF185" s="1"/>
      <c r="AG185" s="1"/>
    </row>
    <row r="186" spans="2:33">
      <c r="B186" s="221">
        <v>32411</v>
      </c>
      <c r="C186" s="128" t="s">
        <v>170</v>
      </c>
      <c r="D186" s="128"/>
      <c r="E186" s="128"/>
      <c r="F186" s="128"/>
      <c r="G186" s="128"/>
      <c r="H186" s="128"/>
      <c r="I186" s="164">
        <v>75459.429999999993</v>
      </c>
      <c r="J186" s="128"/>
      <c r="K186" s="144"/>
      <c r="L186" s="144"/>
      <c r="M186" s="144"/>
      <c r="N186" s="144"/>
      <c r="O186" s="150">
        <v>65459.88</v>
      </c>
      <c r="P186" s="292">
        <v>80000</v>
      </c>
      <c r="Q186" s="292"/>
      <c r="R186" s="292"/>
      <c r="S186" s="144"/>
      <c r="T186" s="144"/>
      <c r="U186" s="163">
        <v>4080</v>
      </c>
      <c r="V186" s="163"/>
      <c r="W186" s="163"/>
      <c r="X186" s="144"/>
      <c r="Y186" s="144"/>
      <c r="Z186" s="163">
        <v>73749</v>
      </c>
      <c r="AA186" s="163"/>
      <c r="AB186" s="163"/>
      <c r="AC186" s="150">
        <v>6076</v>
      </c>
      <c r="AD186" s="144"/>
      <c r="AE186" s="147"/>
      <c r="AF186" s="1"/>
      <c r="AG186" s="1"/>
    </row>
    <row r="187" spans="2:33">
      <c r="B187" s="221">
        <v>32412</v>
      </c>
      <c r="C187" s="128" t="s">
        <v>171</v>
      </c>
      <c r="D187" s="128"/>
      <c r="E187" s="128"/>
      <c r="F187" s="128"/>
      <c r="G187" s="128"/>
      <c r="H187" s="128"/>
      <c r="I187" s="164">
        <v>77851.460000000006</v>
      </c>
      <c r="J187" s="128"/>
      <c r="K187" s="144"/>
      <c r="L187" s="144"/>
      <c r="M187" s="144"/>
      <c r="N187" s="150">
        <v>22714.37</v>
      </c>
      <c r="O187" s="150">
        <v>1421.9</v>
      </c>
      <c r="P187" s="292">
        <v>80000</v>
      </c>
      <c r="Q187" s="292"/>
      <c r="R187" s="292"/>
      <c r="S187" s="144"/>
      <c r="T187" s="144"/>
      <c r="U187" s="144"/>
      <c r="V187" s="144"/>
      <c r="W187" s="144"/>
      <c r="X187" s="150">
        <v>101098.29</v>
      </c>
      <c r="Y187" s="150">
        <v>22948.52</v>
      </c>
      <c r="Z187" s="163"/>
      <c r="AA187" s="163"/>
      <c r="AB187" s="163"/>
      <c r="AC187" s="150">
        <v>17300</v>
      </c>
      <c r="AD187" s="144"/>
      <c r="AE187" s="147"/>
      <c r="AF187" s="1"/>
      <c r="AG187" s="1"/>
    </row>
    <row r="188" spans="2:33">
      <c r="B188" s="225">
        <v>3291</v>
      </c>
      <c r="C188" s="128" t="s">
        <v>252</v>
      </c>
      <c r="D188" s="128"/>
      <c r="E188" s="128"/>
      <c r="F188" s="128"/>
      <c r="G188" s="128"/>
      <c r="H188" s="128"/>
      <c r="I188" s="128"/>
      <c r="J188" s="128"/>
      <c r="K188" s="144"/>
      <c r="L188" s="144"/>
      <c r="M188" s="144"/>
      <c r="N188" s="148">
        <f>N189</f>
        <v>95636.53</v>
      </c>
      <c r="O188" s="148">
        <f>O189</f>
        <v>52495.21</v>
      </c>
      <c r="P188" s="296">
        <f>P189</f>
        <v>100000</v>
      </c>
      <c r="Q188" s="296"/>
      <c r="R188" s="296"/>
      <c r="S188" s="144"/>
      <c r="T188" s="144"/>
      <c r="U188" s="144"/>
      <c r="V188" s="144"/>
      <c r="W188" s="144"/>
      <c r="X188" s="144"/>
      <c r="Y188" s="144"/>
      <c r="Z188" s="163"/>
      <c r="AA188" s="163"/>
      <c r="AB188" s="163"/>
      <c r="AC188" s="144"/>
      <c r="AD188" s="144"/>
      <c r="AE188" s="147"/>
      <c r="AF188" s="1"/>
      <c r="AG188" s="1"/>
    </row>
    <row r="189" spans="2:33">
      <c r="B189" s="194">
        <v>32911</v>
      </c>
      <c r="C189" s="128" t="s">
        <v>172</v>
      </c>
      <c r="D189" s="128"/>
      <c r="E189" s="128"/>
      <c r="F189" s="128"/>
      <c r="G189" s="128"/>
      <c r="H189" s="128"/>
      <c r="I189" s="128"/>
      <c r="J189" s="128"/>
      <c r="K189" s="144"/>
      <c r="L189" s="144"/>
      <c r="M189" s="144"/>
      <c r="N189" s="150">
        <v>95636.53</v>
      </c>
      <c r="O189" s="150">
        <v>52495.21</v>
      </c>
      <c r="P189" s="292">
        <v>100000</v>
      </c>
      <c r="Q189" s="292"/>
      <c r="R189" s="292"/>
      <c r="S189" s="144"/>
      <c r="T189" s="144"/>
      <c r="U189" s="144"/>
      <c r="V189" s="144"/>
      <c r="W189" s="144"/>
      <c r="X189" s="144"/>
      <c r="Y189" s="144"/>
      <c r="Z189" s="163"/>
      <c r="AA189" s="163"/>
      <c r="AB189" s="163"/>
      <c r="AC189" s="144"/>
      <c r="AD189" s="144"/>
      <c r="AE189" s="147"/>
      <c r="AF189" s="1"/>
      <c r="AG189" s="1"/>
    </row>
    <row r="190" spans="2:33">
      <c r="B190" s="204">
        <v>3292</v>
      </c>
      <c r="C190" s="146" t="s">
        <v>222</v>
      </c>
      <c r="D190" s="146"/>
      <c r="E190" s="146"/>
      <c r="F190" s="128"/>
      <c r="G190" s="128"/>
      <c r="H190" s="128"/>
      <c r="I190" s="131">
        <f>I191</f>
        <v>49719.39</v>
      </c>
      <c r="J190" s="131">
        <f>SUM(J191:J193)</f>
        <v>800</v>
      </c>
      <c r="K190" s="131">
        <f>SUM(K191:K193)</f>
        <v>1000</v>
      </c>
      <c r="L190" s="131"/>
      <c r="M190" s="131"/>
      <c r="N190" s="144"/>
      <c r="O190" s="148">
        <v>40131.129999999997</v>
      </c>
      <c r="P190" s="294">
        <v>190000</v>
      </c>
      <c r="Q190" s="294"/>
      <c r="R190" s="294"/>
      <c r="S190" s="144"/>
      <c r="T190" s="144"/>
      <c r="U190" s="144"/>
      <c r="V190" s="144"/>
      <c r="W190" s="144"/>
      <c r="X190" s="144"/>
      <c r="Y190" s="144"/>
      <c r="Z190" s="163"/>
      <c r="AA190" s="163"/>
      <c r="AB190" s="163"/>
      <c r="AC190" s="144"/>
      <c r="AD190" s="144"/>
      <c r="AE190" s="147"/>
      <c r="AF190" s="1"/>
      <c r="AG190" s="1"/>
    </row>
    <row r="191" spans="2:33">
      <c r="B191" s="194">
        <v>32922</v>
      </c>
      <c r="C191" s="128" t="s">
        <v>173</v>
      </c>
      <c r="D191" s="128"/>
      <c r="E191" s="128"/>
      <c r="F191" s="128"/>
      <c r="G191" s="128"/>
      <c r="H191" s="128"/>
      <c r="I191" s="164">
        <v>49719.39</v>
      </c>
      <c r="J191" s="130">
        <v>800</v>
      </c>
      <c r="K191" s="150">
        <v>1000</v>
      </c>
      <c r="L191" s="150"/>
      <c r="M191" s="150"/>
      <c r="N191" s="144"/>
      <c r="O191" s="150">
        <v>40131.129999999997</v>
      </c>
      <c r="P191" s="292">
        <v>190000</v>
      </c>
      <c r="Q191" s="292"/>
      <c r="R191" s="292"/>
      <c r="S191" s="144"/>
      <c r="T191" s="144"/>
      <c r="U191" s="144"/>
      <c r="V191" s="144"/>
      <c r="W191" s="144"/>
      <c r="X191" s="144"/>
      <c r="Y191" s="144"/>
      <c r="Z191" s="163"/>
      <c r="AA191" s="163"/>
      <c r="AB191" s="163"/>
      <c r="AC191" s="144"/>
      <c r="AD191" s="144"/>
      <c r="AE191" s="147"/>
      <c r="AF191" s="1"/>
      <c r="AG191" s="1"/>
    </row>
    <row r="192" spans="2:33">
      <c r="B192" s="204">
        <v>3293</v>
      </c>
      <c r="C192" s="146" t="s">
        <v>175</v>
      </c>
      <c r="D192" s="146"/>
      <c r="E192" s="146"/>
      <c r="F192" s="128"/>
      <c r="G192" s="128"/>
      <c r="H192" s="128"/>
      <c r="I192" s="148">
        <f>I193</f>
        <v>26170.86</v>
      </c>
      <c r="J192" s="130"/>
      <c r="K192" s="150"/>
      <c r="L192" s="150"/>
      <c r="M192" s="150"/>
      <c r="N192" s="144"/>
      <c r="O192" s="148">
        <v>5042.9799999999996</v>
      </c>
      <c r="P192" s="294">
        <v>6000</v>
      </c>
      <c r="Q192" s="294"/>
      <c r="R192" s="294"/>
      <c r="S192" s="148">
        <f>S193</f>
        <v>5119.1400000000003</v>
      </c>
      <c r="T192" s="144"/>
      <c r="U192" s="148">
        <f>U193</f>
        <v>96810.01</v>
      </c>
      <c r="V192" s="148">
        <f>V193</f>
        <v>49500</v>
      </c>
      <c r="W192" s="148"/>
      <c r="X192" s="148">
        <f>X193</f>
        <v>27735.86</v>
      </c>
      <c r="Y192" s="144"/>
      <c r="Z192" s="163"/>
      <c r="AA192" s="163"/>
      <c r="AB192" s="163"/>
      <c r="AC192" s="148">
        <f>AC193</f>
        <v>26560</v>
      </c>
      <c r="AD192" s="148">
        <f>AD193</f>
        <v>1986.95</v>
      </c>
      <c r="AE192" s="148">
        <f>AE193</f>
        <v>5000</v>
      </c>
      <c r="AF192" s="1"/>
      <c r="AG192" s="1"/>
    </row>
    <row r="193" spans="2:33">
      <c r="B193" s="194">
        <v>32931</v>
      </c>
      <c r="C193" s="128" t="s">
        <v>175</v>
      </c>
      <c r="D193" s="128"/>
      <c r="E193" s="128"/>
      <c r="F193" s="128"/>
      <c r="G193" s="128"/>
      <c r="H193" s="128"/>
      <c r="I193" s="164">
        <v>26170.86</v>
      </c>
      <c r="J193" s="130"/>
      <c r="K193" s="144"/>
      <c r="L193" s="144"/>
      <c r="M193" s="144"/>
      <c r="N193" s="144"/>
      <c r="O193" s="150">
        <v>5042.9799999999996</v>
      </c>
      <c r="P193" s="292">
        <v>6000</v>
      </c>
      <c r="Q193" s="292"/>
      <c r="R193" s="292"/>
      <c r="S193" s="150">
        <v>5119.1400000000003</v>
      </c>
      <c r="T193" s="144"/>
      <c r="U193" s="163">
        <v>96810.01</v>
      </c>
      <c r="V193" s="163">
        <v>49500</v>
      </c>
      <c r="W193" s="163"/>
      <c r="X193" s="150">
        <v>27735.86</v>
      </c>
      <c r="Y193" s="144"/>
      <c r="Z193" s="163"/>
      <c r="AA193" s="163"/>
      <c r="AB193" s="163"/>
      <c r="AC193" s="150">
        <v>26560</v>
      </c>
      <c r="AD193" s="150">
        <v>1986.95</v>
      </c>
      <c r="AE193" s="163">
        <v>5000</v>
      </c>
      <c r="AF193" s="1"/>
      <c r="AG193" s="1"/>
    </row>
    <row r="194" spans="2:33">
      <c r="B194" s="204">
        <v>3294</v>
      </c>
      <c r="C194" s="146" t="s">
        <v>179</v>
      </c>
      <c r="D194" s="146"/>
      <c r="E194" s="146"/>
      <c r="F194" s="128"/>
      <c r="G194" s="128"/>
      <c r="H194" s="128"/>
      <c r="I194" s="148">
        <f>I195</f>
        <v>2630</v>
      </c>
      <c r="J194" s="130"/>
      <c r="K194" s="144"/>
      <c r="L194" s="144"/>
      <c r="M194" s="144"/>
      <c r="N194" s="144"/>
      <c r="O194" s="148">
        <v>3500</v>
      </c>
      <c r="P194" s="294">
        <v>4000</v>
      </c>
      <c r="Q194" s="294"/>
      <c r="R194" s="294"/>
      <c r="S194" s="144"/>
      <c r="T194" s="144"/>
      <c r="U194" s="144"/>
      <c r="V194" s="144"/>
      <c r="W194" s="144"/>
      <c r="X194" s="144"/>
      <c r="Y194" s="144"/>
      <c r="Z194" s="163"/>
      <c r="AA194" s="163"/>
      <c r="AB194" s="163"/>
      <c r="AC194" s="144"/>
      <c r="AD194" s="144"/>
      <c r="AE194" s="163"/>
      <c r="AF194" s="1"/>
      <c r="AG194" s="1"/>
    </row>
    <row r="195" spans="2:33">
      <c r="B195" s="194">
        <v>32941</v>
      </c>
      <c r="C195" s="128" t="s">
        <v>179</v>
      </c>
      <c r="D195" s="128"/>
      <c r="E195" s="128"/>
      <c r="F195" s="128"/>
      <c r="G195" s="128"/>
      <c r="H195" s="128"/>
      <c r="I195" s="164">
        <v>2630</v>
      </c>
      <c r="J195" s="130"/>
      <c r="K195" s="144"/>
      <c r="L195" s="144"/>
      <c r="M195" s="144"/>
      <c r="N195" s="144"/>
      <c r="O195" s="150">
        <v>3500</v>
      </c>
      <c r="P195" s="292">
        <v>4000</v>
      </c>
      <c r="Q195" s="292"/>
      <c r="R195" s="292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63"/>
      <c r="AF195" s="1"/>
      <c r="AG195" s="1"/>
    </row>
    <row r="196" spans="2:33">
      <c r="B196" s="204">
        <v>3295</v>
      </c>
      <c r="C196" s="146" t="s">
        <v>253</v>
      </c>
      <c r="D196" s="148">
        <f>SUM(D197:D201)</f>
        <v>13406.94</v>
      </c>
      <c r="E196" s="148">
        <f>SUM(E197:E201)</f>
        <v>8437.5</v>
      </c>
      <c r="F196" s="148">
        <f>SUM(F197:F201)</f>
        <v>15000</v>
      </c>
      <c r="G196" s="148"/>
      <c r="H196" s="148"/>
      <c r="I196" s="148">
        <f>SUM(I197:I201)</f>
        <v>27776.5</v>
      </c>
      <c r="J196" s="130"/>
      <c r="K196" s="144"/>
      <c r="L196" s="144"/>
      <c r="M196" s="144"/>
      <c r="N196" s="148">
        <f>SUM(N197:N201)</f>
        <v>13406.94</v>
      </c>
      <c r="O196" s="148">
        <f>SUM(O197:O201)</f>
        <v>15055</v>
      </c>
      <c r="P196" s="296">
        <f>SUM(P197:P201)</f>
        <v>21740</v>
      </c>
      <c r="Q196" s="296"/>
      <c r="R196" s="296"/>
      <c r="S196" s="144"/>
      <c r="T196" s="144"/>
      <c r="U196" s="148">
        <f>SUM(U197:U201)</f>
        <v>180465.89</v>
      </c>
      <c r="V196" s="148">
        <f>SUM(V197:V201)</f>
        <v>169965.89</v>
      </c>
      <c r="W196" s="148"/>
      <c r="X196" s="148">
        <f>SUM(X197:X201)</f>
        <v>21715</v>
      </c>
      <c r="Y196" s="148">
        <f>SUM(Y197:Y201)</f>
        <v>7187.5</v>
      </c>
      <c r="Z196" s="144"/>
      <c r="AA196" s="144"/>
      <c r="AB196" s="144"/>
      <c r="AC196" s="144"/>
      <c r="AD196" s="144"/>
      <c r="AE196" s="163"/>
      <c r="AF196" s="1"/>
      <c r="AG196" s="1"/>
    </row>
    <row r="197" spans="2:33">
      <c r="B197" s="194">
        <v>32951</v>
      </c>
      <c r="C197" s="128" t="s">
        <v>189</v>
      </c>
      <c r="D197" s="128"/>
      <c r="E197" s="128"/>
      <c r="F197" s="128"/>
      <c r="G197" s="128"/>
      <c r="H197" s="128"/>
      <c r="I197" s="128"/>
      <c r="J197" s="130"/>
      <c r="K197" s="144"/>
      <c r="L197" s="144"/>
      <c r="M197" s="144"/>
      <c r="N197" s="144"/>
      <c r="O197" s="147">
        <v>20</v>
      </c>
      <c r="P197" s="292">
        <v>40</v>
      </c>
      <c r="Q197" s="292"/>
      <c r="R197" s="292"/>
      <c r="S197" s="144"/>
      <c r="T197" s="144"/>
      <c r="U197" s="144"/>
      <c r="V197" s="144"/>
      <c r="W197" s="144"/>
      <c r="X197" s="144"/>
      <c r="Y197" s="150">
        <v>7187.5</v>
      </c>
      <c r="Z197" s="144"/>
      <c r="AA197" s="144"/>
      <c r="AB197" s="144"/>
      <c r="AC197" s="144"/>
      <c r="AD197" s="144"/>
      <c r="AE197" s="163"/>
      <c r="AF197" s="1"/>
      <c r="AG197" s="1"/>
    </row>
    <row r="198" spans="2:33">
      <c r="B198" s="194">
        <v>32952</v>
      </c>
      <c r="C198" s="128" t="s">
        <v>180</v>
      </c>
      <c r="D198" s="128"/>
      <c r="E198" s="130"/>
      <c r="F198" s="128"/>
      <c r="G198" s="128"/>
      <c r="H198" s="128"/>
      <c r="I198" s="164">
        <v>950</v>
      </c>
      <c r="J198" s="130"/>
      <c r="K198" s="144"/>
      <c r="L198" s="144"/>
      <c r="M198" s="144"/>
      <c r="N198" s="144"/>
      <c r="O198" s="147">
        <v>200</v>
      </c>
      <c r="P198" s="292">
        <v>1000</v>
      </c>
      <c r="Q198" s="292"/>
      <c r="R198" s="292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63"/>
      <c r="AF198" s="1"/>
      <c r="AG198" s="1"/>
    </row>
    <row r="199" spans="2:33">
      <c r="B199" s="194">
        <v>32953</v>
      </c>
      <c r="C199" s="128" t="s">
        <v>181</v>
      </c>
      <c r="D199" s="128"/>
      <c r="E199" s="130"/>
      <c r="F199" s="128"/>
      <c r="G199" s="128"/>
      <c r="H199" s="128"/>
      <c r="I199" s="164">
        <v>846.5</v>
      </c>
      <c r="J199" s="130"/>
      <c r="K199" s="144"/>
      <c r="L199" s="144"/>
      <c r="M199" s="144"/>
      <c r="N199" s="144"/>
      <c r="O199" s="147">
        <v>37.5</v>
      </c>
      <c r="P199" s="292">
        <v>700</v>
      </c>
      <c r="Q199" s="292"/>
      <c r="R199" s="292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7"/>
      <c r="AF199" s="1"/>
      <c r="AG199" s="1"/>
    </row>
    <row r="200" spans="2:33">
      <c r="B200" s="194">
        <v>32955</v>
      </c>
      <c r="C200" s="128" t="s">
        <v>182</v>
      </c>
      <c r="D200" s="164">
        <v>13406.94</v>
      </c>
      <c r="E200" s="130">
        <v>8437.5</v>
      </c>
      <c r="F200" s="164">
        <v>15000</v>
      </c>
      <c r="G200" s="164"/>
      <c r="H200" s="164"/>
      <c r="I200" s="128"/>
      <c r="J200" s="130"/>
      <c r="K200" s="144"/>
      <c r="L200" s="144"/>
      <c r="M200" s="144"/>
      <c r="N200" s="150">
        <v>13406.94</v>
      </c>
      <c r="O200" s="150">
        <v>8437.5</v>
      </c>
      <c r="P200" s="292">
        <v>10000</v>
      </c>
      <c r="Q200" s="292"/>
      <c r="R200" s="292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7"/>
      <c r="AF200" s="1"/>
      <c r="AG200" s="1"/>
    </row>
    <row r="201" spans="2:33">
      <c r="B201" s="194">
        <v>32959</v>
      </c>
      <c r="C201" s="128" t="s">
        <v>185</v>
      </c>
      <c r="D201" s="128"/>
      <c r="E201" s="130"/>
      <c r="F201" s="128"/>
      <c r="G201" s="128"/>
      <c r="H201" s="128"/>
      <c r="I201" s="164">
        <v>25980</v>
      </c>
      <c r="J201" s="130"/>
      <c r="K201" s="144"/>
      <c r="L201" s="144"/>
      <c r="M201" s="144"/>
      <c r="N201" s="144"/>
      <c r="O201" s="150">
        <v>6360</v>
      </c>
      <c r="P201" s="292">
        <v>10000</v>
      </c>
      <c r="Q201" s="292"/>
      <c r="R201" s="292"/>
      <c r="S201" s="144"/>
      <c r="T201" s="144"/>
      <c r="U201" s="150">
        <v>180465.89</v>
      </c>
      <c r="V201" s="150">
        <v>169965.89</v>
      </c>
      <c r="W201" s="150"/>
      <c r="X201" s="150">
        <v>21715</v>
      </c>
      <c r="Y201" s="144"/>
      <c r="Z201" s="144"/>
      <c r="AA201" s="144"/>
      <c r="AB201" s="144"/>
      <c r="AC201" s="144"/>
      <c r="AD201" s="144"/>
      <c r="AE201" s="147"/>
      <c r="AF201" s="1"/>
      <c r="AG201" s="1"/>
    </row>
    <row r="202" spans="2:33">
      <c r="B202" s="204">
        <v>3299</v>
      </c>
      <c r="C202" s="146" t="s">
        <v>188</v>
      </c>
      <c r="D202" s="128"/>
      <c r="E202" s="128"/>
      <c r="F202" s="128"/>
      <c r="G202" s="128"/>
      <c r="H202" s="128"/>
      <c r="I202" s="148">
        <f>SUM(I203:I204)</f>
        <v>30249.57</v>
      </c>
      <c r="J202" s="130"/>
      <c r="K202" s="144"/>
      <c r="L202" s="144"/>
      <c r="M202" s="144"/>
      <c r="N202" s="144"/>
      <c r="O202" s="148">
        <f>SUM(O203:O204)</f>
        <v>13761</v>
      </c>
      <c r="P202" s="296">
        <f>SUM(P203:P204)</f>
        <v>23000</v>
      </c>
      <c r="Q202" s="296"/>
      <c r="R202" s="296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7"/>
      <c r="AF202" s="1"/>
      <c r="AG202" s="1"/>
    </row>
    <row r="203" spans="2:33">
      <c r="B203" s="194">
        <v>32991</v>
      </c>
      <c r="C203" s="128" t="s">
        <v>186</v>
      </c>
      <c r="D203" s="128"/>
      <c r="E203" s="128"/>
      <c r="F203" s="128"/>
      <c r="G203" s="128"/>
      <c r="H203" s="128"/>
      <c r="I203" s="164">
        <v>7750</v>
      </c>
      <c r="J203" s="130"/>
      <c r="K203" s="144"/>
      <c r="L203" s="144"/>
      <c r="M203" s="144"/>
      <c r="N203" s="144"/>
      <c r="O203" s="150">
        <v>6125</v>
      </c>
      <c r="P203" s="292">
        <v>8000</v>
      </c>
      <c r="Q203" s="292"/>
      <c r="R203" s="292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7"/>
      <c r="AF203" s="1"/>
      <c r="AG203" s="1"/>
    </row>
    <row r="204" spans="2:33">
      <c r="B204" s="194">
        <v>32999</v>
      </c>
      <c r="C204" s="128" t="s">
        <v>188</v>
      </c>
      <c r="D204" s="128"/>
      <c r="E204" s="128"/>
      <c r="F204" s="128"/>
      <c r="G204" s="128"/>
      <c r="H204" s="128"/>
      <c r="I204" s="164">
        <v>22499.57</v>
      </c>
      <c r="J204" s="128"/>
      <c r="K204" s="144"/>
      <c r="L204" s="144"/>
      <c r="M204" s="144"/>
      <c r="N204" s="144"/>
      <c r="O204" s="150">
        <v>7636</v>
      </c>
      <c r="P204" s="292">
        <v>15000</v>
      </c>
      <c r="Q204" s="292"/>
      <c r="R204" s="292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7"/>
      <c r="AF204" s="1"/>
      <c r="AG204" s="1"/>
    </row>
    <row r="205" spans="2:33">
      <c r="B205" s="204">
        <v>3431</v>
      </c>
      <c r="C205" s="146" t="s">
        <v>254</v>
      </c>
      <c r="D205" s="146"/>
      <c r="E205" s="146"/>
      <c r="F205" s="128"/>
      <c r="G205" s="128"/>
      <c r="H205" s="128"/>
      <c r="I205" s="148">
        <f>SUM(I206:I207)</f>
        <v>30686.239999999998</v>
      </c>
      <c r="J205" s="128"/>
      <c r="K205" s="144"/>
      <c r="L205" s="144"/>
      <c r="M205" s="144"/>
      <c r="N205" s="144"/>
      <c r="O205" s="148">
        <f>SUM(O206:O207)</f>
        <v>17584.48</v>
      </c>
      <c r="P205" s="296">
        <f>SUM(P206:P207)</f>
        <v>36000</v>
      </c>
      <c r="Q205" s="296"/>
      <c r="R205" s="296"/>
      <c r="S205" s="148">
        <f>SUM(S206:S207)</f>
        <v>138.83000000000001</v>
      </c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7"/>
      <c r="AF205" s="1"/>
      <c r="AG205" s="1"/>
    </row>
    <row r="206" spans="2:33">
      <c r="B206" s="194">
        <v>34311</v>
      </c>
      <c r="C206" s="128" t="s">
        <v>190</v>
      </c>
      <c r="D206" s="128"/>
      <c r="E206" s="128"/>
      <c r="F206" s="128"/>
      <c r="G206" s="128"/>
      <c r="H206" s="128"/>
      <c r="I206" s="164">
        <v>29884.98</v>
      </c>
      <c r="J206" s="128"/>
      <c r="K206" s="144"/>
      <c r="L206" s="144"/>
      <c r="M206" s="144"/>
      <c r="N206" s="144"/>
      <c r="O206" s="150">
        <v>16628.22</v>
      </c>
      <c r="P206" s="292">
        <v>35000</v>
      </c>
      <c r="Q206" s="292"/>
      <c r="R206" s="292"/>
      <c r="S206" s="144">
        <v>138.83000000000001</v>
      </c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7"/>
      <c r="AF206" s="1"/>
      <c r="AG206" s="1"/>
    </row>
    <row r="207" spans="2:33">
      <c r="B207" s="194">
        <v>34312</v>
      </c>
      <c r="C207" s="128" t="s">
        <v>191</v>
      </c>
      <c r="D207" s="128"/>
      <c r="E207" s="128"/>
      <c r="F207" s="128"/>
      <c r="G207" s="128"/>
      <c r="H207" s="128"/>
      <c r="I207" s="164">
        <v>801.26</v>
      </c>
      <c r="J207" s="128"/>
      <c r="K207" s="144"/>
      <c r="L207" s="144"/>
      <c r="M207" s="144"/>
      <c r="N207" s="144"/>
      <c r="O207" s="150">
        <v>956.26</v>
      </c>
      <c r="P207" s="292">
        <v>1000</v>
      </c>
      <c r="Q207" s="292"/>
      <c r="R207" s="292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7"/>
      <c r="AF207" s="1"/>
      <c r="AG207" s="1"/>
    </row>
    <row r="208" spans="2:33">
      <c r="B208" s="204">
        <v>3433</v>
      </c>
      <c r="C208" s="146" t="s">
        <v>281</v>
      </c>
      <c r="D208" s="128"/>
      <c r="E208" s="128"/>
      <c r="F208" s="128"/>
      <c r="G208" s="128"/>
      <c r="H208" s="128"/>
      <c r="I208" s="205">
        <f>I209</f>
        <v>167.33</v>
      </c>
      <c r="J208" s="128"/>
      <c r="K208" s="144"/>
      <c r="L208" s="144"/>
      <c r="M208" s="144"/>
      <c r="N208" s="205">
        <f>N209</f>
        <v>1.99</v>
      </c>
      <c r="O208" s="150"/>
      <c r="P208" s="292"/>
      <c r="Q208" s="292"/>
      <c r="R208" s="292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7"/>
      <c r="AF208" s="1"/>
      <c r="AG208" s="1"/>
    </row>
    <row r="209" spans="2:33">
      <c r="B209" s="194">
        <v>34339</v>
      </c>
      <c r="C209" s="128" t="s">
        <v>282</v>
      </c>
      <c r="D209" s="128"/>
      <c r="E209" s="128"/>
      <c r="F209" s="128"/>
      <c r="G209" s="128"/>
      <c r="H209" s="128"/>
      <c r="I209" s="164">
        <v>167.33</v>
      </c>
      <c r="J209" s="128"/>
      <c r="K209" s="144"/>
      <c r="L209" s="144"/>
      <c r="M209" s="144"/>
      <c r="N209" s="144">
        <v>1.99</v>
      </c>
      <c r="O209" s="150"/>
      <c r="P209" s="292"/>
      <c r="Q209" s="292"/>
      <c r="R209" s="292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7"/>
      <c r="AF209" s="1"/>
      <c r="AG209" s="1"/>
    </row>
    <row r="210" spans="2:33">
      <c r="B210" s="204">
        <v>3531</v>
      </c>
      <c r="C210" s="146" t="s">
        <v>277</v>
      </c>
      <c r="D210" s="146"/>
      <c r="E210" s="128"/>
      <c r="F210" s="128"/>
      <c r="G210" s="128"/>
      <c r="H210" s="128"/>
      <c r="I210" s="128"/>
      <c r="J210" s="128"/>
      <c r="K210" s="144"/>
      <c r="L210" s="144"/>
      <c r="M210" s="144"/>
      <c r="N210" s="144"/>
      <c r="O210" s="150"/>
      <c r="P210" s="292"/>
      <c r="Q210" s="292"/>
      <c r="R210" s="292"/>
      <c r="S210" s="144"/>
      <c r="T210" s="144"/>
      <c r="U210" s="144"/>
      <c r="V210" s="144"/>
      <c r="W210" s="144"/>
      <c r="X210" s="207">
        <f>X211</f>
        <v>18024.91</v>
      </c>
      <c r="Y210" s="207">
        <f>Y211</f>
        <v>14484</v>
      </c>
      <c r="Z210" s="144"/>
      <c r="AA210" s="144"/>
      <c r="AB210" s="144"/>
      <c r="AC210" s="144"/>
      <c r="AD210" s="144"/>
      <c r="AE210" s="147"/>
      <c r="AF210" s="1"/>
      <c r="AG210" s="1"/>
    </row>
    <row r="211" spans="2:33">
      <c r="B211" s="194">
        <v>35311</v>
      </c>
      <c r="C211" s="128" t="s">
        <v>192</v>
      </c>
      <c r="D211" s="128"/>
      <c r="E211" s="128"/>
      <c r="F211" s="128"/>
      <c r="G211" s="128"/>
      <c r="H211" s="128"/>
      <c r="I211" s="128"/>
      <c r="J211" s="128"/>
      <c r="K211" s="144"/>
      <c r="L211" s="144"/>
      <c r="M211" s="144"/>
      <c r="N211" s="144"/>
      <c r="O211" s="144"/>
      <c r="P211" s="299"/>
      <c r="Q211" s="299"/>
      <c r="R211" s="299"/>
      <c r="S211" s="144"/>
      <c r="T211" s="144"/>
      <c r="U211" s="144"/>
      <c r="V211" s="144"/>
      <c r="W211" s="144"/>
      <c r="X211" s="150">
        <v>18024.91</v>
      </c>
      <c r="Y211" s="150">
        <v>14484</v>
      </c>
      <c r="Z211" s="144"/>
      <c r="AA211" s="144"/>
      <c r="AB211" s="144"/>
      <c r="AC211" s="144"/>
      <c r="AD211" s="144"/>
      <c r="AE211" s="147"/>
      <c r="AF211" s="1"/>
      <c r="AG211" s="1"/>
    </row>
    <row r="212" spans="2:33">
      <c r="B212" s="204">
        <v>369</v>
      </c>
      <c r="C212" s="146" t="s">
        <v>273</v>
      </c>
      <c r="D212" s="146"/>
      <c r="E212" s="128"/>
      <c r="F212" s="128"/>
      <c r="G212" s="128"/>
      <c r="H212" s="128"/>
      <c r="I212" s="128"/>
      <c r="J212" s="128"/>
      <c r="K212" s="144"/>
      <c r="L212" s="144"/>
      <c r="M212" s="144"/>
      <c r="N212" s="144"/>
      <c r="O212" s="144"/>
      <c r="P212" s="292"/>
      <c r="Q212" s="292"/>
      <c r="R212" s="292"/>
      <c r="S212" s="144"/>
      <c r="T212" s="148">
        <f>T213</f>
        <v>12881.19</v>
      </c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7"/>
      <c r="AF212" s="1"/>
      <c r="AG212" s="1"/>
    </row>
    <row r="213" spans="2:33">
      <c r="B213" s="194">
        <v>36931</v>
      </c>
      <c r="C213" s="128" t="s">
        <v>272</v>
      </c>
      <c r="D213" s="128"/>
      <c r="E213" s="128"/>
      <c r="F213" s="128"/>
      <c r="G213" s="128"/>
      <c r="H213" s="128"/>
      <c r="I213" s="128"/>
      <c r="J213" s="128"/>
      <c r="K213" s="144"/>
      <c r="L213" s="144"/>
      <c r="M213" s="144"/>
      <c r="N213" s="144"/>
      <c r="O213" s="144"/>
      <c r="P213" s="292"/>
      <c r="Q213" s="292"/>
      <c r="R213" s="292"/>
      <c r="S213" s="144"/>
      <c r="T213" s="150">
        <v>12881.19</v>
      </c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7"/>
      <c r="AF213" s="1"/>
      <c r="AG213" s="1"/>
    </row>
    <row r="214" spans="2:33">
      <c r="B214" s="204">
        <v>3721</v>
      </c>
      <c r="C214" s="146" t="s">
        <v>255</v>
      </c>
      <c r="D214" s="146"/>
      <c r="E214" s="146"/>
      <c r="F214" s="128"/>
      <c r="G214" s="128"/>
      <c r="H214" s="128"/>
      <c r="I214" s="207">
        <f>SUM(I215:I217)</f>
        <v>269923.99</v>
      </c>
      <c r="J214" s="128"/>
      <c r="K214" s="144"/>
      <c r="L214" s="144"/>
      <c r="M214" s="144"/>
      <c r="N214" s="144"/>
      <c r="O214" s="207">
        <f>SUM(O215:O217)</f>
        <v>68000</v>
      </c>
      <c r="P214" s="303">
        <f>SUM(P215:P217)</f>
        <v>250000</v>
      </c>
      <c r="Q214" s="303"/>
      <c r="R214" s="303"/>
      <c r="S214" s="144"/>
      <c r="T214" s="144"/>
      <c r="U214" s="294">
        <f>SUM(U215:U217)</f>
        <v>5000</v>
      </c>
      <c r="V214" s="294">
        <f>SUM(V215:V217)</f>
        <v>5000</v>
      </c>
      <c r="W214" s="294"/>
      <c r="X214" s="144"/>
      <c r="Y214" s="144"/>
      <c r="Z214" s="144"/>
      <c r="AA214" s="144"/>
      <c r="AB214" s="144"/>
      <c r="AC214" s="144"/>
      <c r="AD214" s="144"/>
      <c r="AE214" s="147"/>
      <c r="AF214" s="1"/>
      <c r="AG214" s="1"/>
    </row>
    <row r="215" spans="2:33">
      <c r="B215" s="194">
        <v>37215</v>
      </c>
      <c r="C215" s="128" t="s">
        <v>193</v>
      </c>
      <c r="D215" s="128"/>
      <c r="E215" s="128"/>
      <c r="F215" s="128"/>
      <c r="G215" s="128"/>
      <c r="H215" s="128"/>
      <c r="I215" s="164">
        <v>269923.99</v>
      </c>
      <c r="J215" s="128"/>
      <c r="K215" s="144"/>
      <c r="L215" s="144"/>
      <c r="M215" s="144"/>
      <c r="N215" s="144"/>
      <c r="O215" s="150">
        <v>68000</v>
      </c>
      <c r="P215" s="292">
        <v>250000</v>
      </c>
      <c r="Q215" s="292"/>
      <c r="R215" s="292"/>
      <c r="S215" s="144"/>
      <c r="T215" s="144"/>
      <c r="U215" s="163">
        <v>5000</v>
      </c>
      <c r="V215" s="163">
        <v>5000</v>
      </c>
      <c r="W215" s="163"/>
      <c r="X215" s="144"/>
      <c r="Y215" s="144"/>
      <c r="Z215" s="144"/>
      <c r="AA215" s="144"/>
      <c r="AB215" s="144"/>
      <c r="AC215" s="144"/>
      <c r="AD215" s="144"/>
      <c r="AE215" s="147"/>
      <c r="AF215" s="1"/>
      <c r="AG215" s="1"/>
    </row>
    <row r="216" spans="2:33">
      <c r="B216" s="204">
        <v>3723</v>
      </c>
      <c r="C216" s="146" t="s">
        <v>255</v>
      </c>
      <c r="D216" s="128"/>
      <c r="E216" s="128"/>
      <c r="F216" s="128"/>
      <c r="G216" s="128"/>
      <c r="H216" s="128"/>
      <c r="I216" s="164"/>
      <c r="J216" s="128"/>
      <c r="K216" s="144"/>
      <c r="L216" s="144"/>
      <c r="M216" s="144"/>
      <c r="N216" s="144"/>
      <c r="O216" s="150"/>
      <c r="P216" s="292"/>
      <c r="Q216" s="292"/>
      <c r="R216" s="292"/>
      <c r="S216" s="144"/>
      <c r="T216" s="144"/>
      <c r="U216" s="163"/>
      <c r="V216" s="163"/>
      <c r="W216" s="163"/>
      <c r="X216" s="207">
        <f>X217</f>
        <v>62828.02</v>
      </c>
      <c r="Y216" s="144"/>
      <c r="Z216" s="144"/>
      <c r="AA216" s="144"/>
      <c r="AB216" s="144"/>
      <c r="AC216" s="144"/>
      <c r="AD216" s="144"/>
      <c r="AE216" s="147"/>
      <c r="AF216" s="1"/>
      <c r="AG216" s="1"/>
    </row>
    <row r="217" spans="2:33">
      <c r="B217" s="194">
        <v>37231</v>
      </c>
      <c r="C217" s="128" t="s">
        <v>194</v>
      </c>
      <c r="D217" s="128"/>
      <c r="E217" s="128"/>
      <c r="F217" s="128"/>
      <c r="G217" s="128"/>
      <c r="H217" s="128"/>
      <c r="I217" s="128"/>
      <c r="J217" s="128"/>
      <c r="K217" s="144"/>
      <c r="L217" s="144"/>
      <c r="M217" s="144"/>
      <c r="N217" s="144"/>
      <c r="O217" s="144"/>
      <c r="P217" s="292"/>
      <c r="Q217" s="292"/>
      <c r="R217" s="292"/>
      <c r="S217" s="144"/>
      <c r="T217" s="144"/>
      <c r="U217" s="163"/>
      <c r="V217" s="163"/>
      <c r="W217" s="163"/>
      <c r="X217" s="150">
        <v>62828.02</v>
      </c>
      <c r="Y217" s="144"/>
      <c r="Z217" s="144"/>
      <c r="AA217" s="144"/>
      <c r="AB217" s="144"/>
      <c r="AC217" s="144"/>
      <c r="AD217" s="144"/>
      <c r="AE217" s="147"/>
      <c r="AF217" s="1"/>
      <c r="AG217" s="1"/>
    </row>
    <row r="218" spans="2:33">
      <c r="B218" s="204">
        <v>3811</v>
      </c>
      <c r="C218" s="146" t="s">
        <v>256</v>
      </c>
      <c r="D218" s="146"/>
      <c r="E218" s="146"/>
      <c r="F218" s="128"/>
      <c r="G218" s="128"/>
      <c r="H218" s="128"/>
      <c r="I218" s="166">
        <f>I219</f>
        <v>7510</v>
      </c>
      <c r="J218" s="128"/>
      <c r="K218" s="144"/>
      <c r="L218" s="144"/>
      <c r="M218" s="144"/>
      <c r="N218" s="144"/>
      <c r="O218" s="148">
        <v>2000</v>
      </c>
      <c r="P218" s="148">
        <f>P219</f>
        <v>8000</v>
      </c>
      <c r="Q218" s="296"/>
      <c r="R218" s="296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7"/>
      <c r="AF218" s="1"/>
      <c r="AG218" s="1"/>
    </row>
    <row r="219" spans="2:33">
      <c r="B219" s="194">
        <v>38114</v>
      </c>
      <c r="C219" s="128" t="s">
        <v>195</v>
      </c>
      <c r="D219" s="128"/>
      <c r="E219" s="128"/>
      <c r="F219" s="128"/>
      <c r="G219" s="128"/>
      <c r="H219" s="128"/>
      <c r="I219" s="164">
        <v>7510</v>
      </c>
      <c r="J219" s="128"/>
      <c r="K219" s="144"/>
      <c r="L219" s="144"/>
      <c r="M219" s="144"/>
      <c r="N219" s="144"/>
      <c r="O219" s="150">
        <v>2000</v>
      </c>
      <c r="P219" s="292">
        <v>8000</v>
      </c>
      <c r="Q219" s="292"/>
      <c r="R219" s="292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7"/>
      <c r="AF219" s="1"/>
      <c r="AG219" s="1"/>
    </row>
    <row r="220" spans="2:33">
      <c r="B220" s="204">
        <v>3</v>
      </c>
      <c r="C220" s="146" t="s">
        <v>223</v>
      </c>
      <c r="D220" s="207">
        <f>D68+D77+D84+D92+D94+D103+D105+D109+D117+D121+D126+D130+D132+D135+D141+D146+D152+D157+D163+D166+D174+D178+D185+D188+D190+D192+D194+D196+D202+D205+D214+D218</f>
        <v>10665078.460000001</v>
      </c>
      <c r="E220" s="166">
        <f>E68+E84+E94+E103+E190</f>
        <v>8245371.79</v>
      </c>
      <c r="F220" s="207">
        <f>F68+F77+F84+F92+F94+F103+F105+F109+F117+F121+F126+F130+F132+F135+F141+F146+F152+F157+F163+F166+F174+F178+F185+F188+F190+F192+F194+F196+F202+F205+F214+F218</f>
        <v>12484156.99</v>
      </c>
      <c r="G220" s="207"/>
      <c r="H220" s="207"/>
      <c r="I220" s="207">
        <f>I68+I77+I84+I94+I103+I105+I109+I117+I121+I126+I130+I132+I135+I141+I146+I152+I157+I163+I166+I174+I178+I185+I188+I190+I192+I194+I196+I202+I205+I208+I214+I218</f>
        <v>2765378.0599999996</v>
      </c>
      <c r="J220" s="166">
        <f>J68+J84+J94+J103+J190</f>
        <v>79308.55</v>
      </c>
      <c r="K220" s="166">
        <f>K68+K84+K94+K103+K190</f>
        <v>199735</v>
      </c>
      <c r="L220" s="166"/>
      <c r="M220" s="166"/>
      <c r="N220" s="207">
        <f>N68+N77+N84+N93+N94+N103+N105+N109+N117+N121+N126+N130+N132+N135+N141+N146+N152+N157+N163+N166+N174+N178+N185+N188+N190+N192+N194+N196+N202+N205+N208+N214+N218</f>
        <v>7874183.2300000014</v>
      </c>
      <c r="O220" s="207">
        <f>O68+O77+O84+O94+O103+O105+O109+O117+O121+O126+O130+O132+O135+O141+O146+O152+O157+O163+O166+O174+O178+O185+O188+O190+O192+O194+O196+O202+O205+O214+O218</f>
        <v>6466556.6000000006</v>
      </c>
      <c r="P220" s="303">
        <f>P68+P77+P84+P94+P103+P105+P109+P117+P121+P126+P130+P132+P135+P141+P146+P152+P157+P163+P166+P174+P178+P185+P188+P190+P192+P194+P196+P202+P205+P210+P214+P218</f>
        <v>9775240</v>
      </c>
      <c r="Q220" s="303"/>
      <c r="R220" s="303"/>
      <c r="S220" s="207">
        <f>S68+S77+S84+S93+S94+S103+S105+S109+S117+S121+S126+S130+S132+S135+S141+S146+S152+S157+S163+S166+S174+S178+S185+S188+S190+S192+S194+S196+S202+S205+S214+S218</f>
        <v>1166008.0499999998</v>
      </c>
      <c r="T220" s="207">
        <f>T68+T77+T84+T94+T103+T105+T109+T117+T121+T126+T130+T132+T135+T141+T146+T152+T157+T163+T166+T174+T178+T185+T188+T190+T192+T194+T196+T202+T205+T212+T214+T218</f>
        <v>789945.37999999989</v>
      </c>
      <c r="U220" s="207">
        <f>U68+U77+U84+U94+U103+U105+U109+U117+U121+U126+U130+U132+U135+U141+U146+U152+U157+U163+U166+U174+U178+U185+U188+U190+U192+U194+U196+U202+U205+U212+U214+U218</f>
        <v>3773980.6799999992</v>
      </c>
      <c r="V220" s="207">
        <f>V68+V77+V84+V94+V103+V105+V109+V117+V121+V126+V130+V132+V135+V141+V146+V152+V157+V163+V166+V174+V178+V185+V188+V190+V192+V194+V196+V202+V205+V212+V214+V218</f>
        <v>1778193.92</v>
      </c>
      <c r="W220" s="207"/>
      <c r="X220" s="207">
        <f>X68+X77+X84+X93+X94+X103+X105+X109+X117+X121+X126+X130+X132+X135+X141+X146+X152+X157+X163+X166+X174+X178+X185+X188+X190+X192+X194+X196+X202+X205+X210++X214+X216+X218</f>
        <v>780027.96000000008</v>
      </c>
      <c r="Y220" s="207">
        <f>Y68+Y77+Y84+Y94+Y103+Y105+Y109+Y117+Y121+Y126+Y130+Y132+Y135+Y141+Y146+Y152+Y157+Y163+Y166+Y174+Y178+Y185+Y188+Y190+Y192+Y194+Y196+Y202+Y205+Y210+Y214+Y218</f>
        <v>119572.41</v>
      </c>
      <c r="Z220" s="207">
        <f>Z68+Z77+Z84+Z94+Z103+Z105+Z109+Z117+Z121+Z126+Z130+Z132+Z135+Z141+Z146+Z152+Z157+Z163+Z166+Z174+Z178+Z185+Z188+Z190+Z192+Z194+Z196+Z202+Z205+Z210+Z214+Z218</f>
        <v>476576.26</v>
      </c>
      <c r="AA220" s="207"/>
      <c r="AB220" s="207"/>
      <c r="AC220" s="207">
        <f>AC68+AC77+AC84+AC94+AC103+AC105+AC109+AC117+AC121+AC126+AC130+AC132+AC135+AC141+AC146+AC152+AC157+AC163+AC166+AC174+AC178+AC185+AC188+AC190+AC192+AC194+AC196+AC202+AC205+AC210+AC214+AC218</f>
        <v>98580.1</v>
      </c>
      <c r="AD220" s="207">
        <f>AD94+AD117+AD121+AD135+AD166+AD192</f>
        <v>22156.170000000002</v>
      </c>
      <c r="AE220" s="207">
        <f>AE94+AE117+AE121+AE135+AE166+AE192</f>
        <v>55000</v>
      </c>
      <c r="AF220" s="1"/>
      <c r="AG220" s="1"/>
    </row>
    <row r="221" spans="2:33">
      <c r="B221" s="204">
        <v>4123</v>
      </c>
      <c r="C221" s="146" t="s">
        <v>144</v>
      </c>
      <c r="D221" s="146"/>
      <c r="E221" s="146"/>
      <c r="F221" s="146"/>
      <c r="G221" s="146"/>
      <c r="H221" s="146"/>
      <c r="I221" s="166">
        <f>I222</f>
        <v>20609.37</v>
      </c>
      <c r="J221" s="166">
        <f>J222</f>
        <v>19390.63</v>
      </c>
      <c r="K221" s="166">
        <f>K222</f>
        <v>25000</v>
      </c>
      <c r="L221" s="166"/>
      <c r="M221" s="166"/>
      <c r="N221" s="211"/>
      <c r="O221" s="211"/>
      <c r="P221" s="166">
        <f>P222</f>
        <v>250000</v>
      </c>
      <c r="Q221" s="166"/>
      <c r="R221" s="166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167"/>
      <c r="AF221" s="1"/>
      <c r="AG221" s="1"/>
    </row>
    <row r="222" spans="2:33">
      <c r="B222" s="226">
        <v>41231</v>
      </c>
      <c r="C222" s="227" t="s">
        <v>196</v>
      </c>
      <c r="D222" s="227"/>
      <c r="E222" s="227"/>
      <c r="F222" s="227"/>
      <c r="G222" s="227"/>
      <c r="H222" s="227"/>
      <c r="I222" s="228">
        <v>20609.37</v>
      </c>
      <c r="J222" s="228">
        <v>19390.63</v>
      </c>
      <c r="K222" s="150">
        <v>25000</v>
      </c>
      <c r="L222" s="150"/>
      <c r="M222" s="150"/>
      <c r="N222" s="144"/>
      <c r="O222" s="144"/>
      <c r="P222" s="292">
        <v>250000</v>
      </c>
      <c r="Q222" s="292"/>
      <c r="R222" s="292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7"/>
      <c r="AF222" s="1"/>
      <c r="AG222" s="1"/>
    </row>
    <row r="223" spans="2:33">
      <c r="B223" s="229">
        <v>4221</v>
      </c>
      <c r="C223" s="230" t="s">
        <v>227</v>
      </c>
      <c r="D223" s="230"/>
      <c r="E223" s="230"/>
      <c r="F223" s="230"/>
      <c r="G223" s="230"/>
      <c r="H223" s="230"/>
      <c r="I223" s="231">
        <f>SUM(I224:I226)</f>
        <v>139868.78999999998</v>
      </c>
      <c r="J223" s="231">
        <f>SUM(J224:J226)</f>
        <v>20951.07</v>
      </c>
      <c r="K223" s="231">
        <f>SUM(K224:K226)</f>
        <v>68000</v>
      </c>
      <c r="L223" s="231"/>
      <c r="M223" s="231"/>
      <c r="N223" s="211"/>
      <c r="O223" s="211"/>
      <c r="P223" s="294"/>
      <c r="Q223" s="294"/>
      <c r="R223" s="294"/>
      <c r="S223" s="231">
        <f>SUM(S224:S226)</f>
        <v>10749.99</v>
      </c>
      <c r="T223" s="230">
        <f>SUM(T224:T226)</f>
        <v>754.36</v>
      </c>
      <c r="U223" s="233">
        <f>SUM(U224:U226)</f>
        <v>212641</v>
      </c>
      <c r="V223" s="233"/>
      <c r="W223" s="233"/>
      <c r="X223" s="211"/>
      <c r="Y223" s="211"/>
      <c r="Z223" s="211"/>
      <c r="AA223" s="211"/>
      <c r="AB223" s="211"/>
      <c r="AC223" s="231">
        <f>SUM(AC224:AC226)</f>
        <v>0</v>
      </c>
      <c r="AD223" s="231">
        <f>SUM(AD224:AD226)</f>
        <v>6287.84</v>
      </c>
      <c r="AE223" s="167"/>
      <c r="AF223" s="1"/>
      <c r="AG223" s="1"/>
    </row>
    <row r="224" spans="2:33">
      <c r="B224" s="194">
        <v>42211</v>
      </c>
      <c r="C224" s="128" t="s">
        <v>197</v>
      </c>
      <c r="D224" s="128"/>
      <c r="E224" s="128"/>
      <c r="F224" s="128"/>
      <c r="G224" s="128"/>
      <c r="H224" s="128"/>
      <c r="I224" s="164">
        <v>123794.95</v>
      </c>
      <c r="J224" s="130">
        <v>14615.07</v>
      </c>
      <c r="K224" s="150">
        <v>48000</v>
      </c>
      <c r="L224" s="150"/>
      <c r="M224" s="150"/>
      <c r="N224" s="144"/>
      <c r="O224" s="144"/>
      <c r="P224" s="292"/>
      <c r="Q224" s="292"/>
      <c r="R224" s="292"/>
      <c r="S224" s="150">
        <v>10749.99</v>
      </c>
      <c r="T224" s="144"/>
      <c r="U224" s="163">
        <v>212641</v>
      </c>
      <c r="V224" s="163"/>
      <c r="W224" s="163"/>
      <c r="X224" s="144"/>
      <c r="Y224" s="144"/>
      <c r="Z224" s="144"/>
      <c r="AA224" s="144"/>
      <c r="AB224" s="144"/>
      <c r="AC224" s="144"/>
      <c r="AD224" s="150">
        <v>6287.84</v>
      </c>
      <c r="AE224" s="147"/>
      <c r="AF224" s="1"/>
      <c r="AG224" s="1"/>
    </row>
    <row r="225" spans="1:33">
      <c r="B225" s="194">
        <v>42212</v>
      </c>
      <c r="C225" s="128" t="s">
        <v>198</v>
      </c>
      <c r="D225" s="128"/>
      <c r="E225" s="128"/>
      <c r="F225" s="128"/>
      <c r="G225" s="128"/>
      <c r="H225" s="128"/>
      <c r="I225" s="164">
        <v>15824.88</v>
      </c>
      <c r="J225" s="130">
        <v>6336</v>
      </c>
      <c r="K225" s="150">
        <v>20000</v>
      </c>
      <c r="L225" s="150"/>
      <c r="M225" s="150"/>
      <c r="N225" s="144"/>
      <c r="O225" s="144"/>
      <c r="P225" s="292"/>
      <c r="Q225" s="292"/>
      <c r="R225" s="292"/>
      <c r="S225" s="144"/>
      <c r="T225" s="144"/>
      <c r="U225" s="163"/>
      <c r="V225" s="163"/>
      <c r="W225" s="163"/>
      <c r="X225" s="144"/>
      <c r="Y225" s="144"/>
      <c r="Z225" s="144"/>
      <c r="AA225" s="144"/>
      <c r="AB225" s="144"/>
      <c r="AC225" s="144"/>
      <c r="AD225" s="144"/>
      <c r="AE225" s="147"/>
      <c r="AF225" s="1"/>
      <c r="AG225" s="1"/>
    </row>
    <row r="226" spans="1:33">
      <c r="B226" s="194">
        <v>42219</v>
      </c>
      <c r="C226" s="128" t="s">
        <v>199</v>
      </c>
      <c r="D226" s="128"/>
      <c r="E226" s="128"/>
      <c r="F226" s="128"/>
      <c r="G226" s="128"/>
      <c r="H226" s="128"/>
      <c r="I226" s="164">
        <v>248.96</v>
      </c>
      <c r="J226" s="130"/>
      <c r="K226" s="144"/>
      <c r="L226" s="144"/>
      <c r="M226" s="144"/>
      <c r="N226" s="144"/>
      <c r="O226" s="144"/>
      <c r="P226" s="292"/>
      <c r="Q226" s="292"/>
      <c r="R226" s="292"/>
      <c r="S226" s="144"/>
      <c r="T226" s="144">
        <v>754.36</v>
      </c>
      <c r="U226" s="163"/>
      <c r="V226" s="163"/>
      <c r="W226" s="163"/>
      <c r="X226" s="144"/>
      <c r="Y226" s="144"/>
      <c r="Z226" s="144"/>
      <c r="AA226" s="144"/>
      <c r="AB226" s="144"/>
      <c r="AC226" s="144"/>
      <c r="AD226" s="144"/>
      <c r="AE226" s="147"/>
      <c r="AF226" s="1"/>
      <c r="AG226" s="1"/>
    </row>
    <row r="227" spans="1:33">
      <c r="B227" s="204">
        <v>4222</v>
      </c>
      <c r="C227" s="146" t="s">
        <v>284</v>
      </c>
      <c r="D227" s="128"/>
      <c r="E227" s="128"/>
      <c r="F227" s="128"/>
      <c r="G227" s="128"/>
      <c r="H227" s="128"/>
      <c r="I227" s="128"/>
      <c r="J227" s="130"/>
      <c r="K227" s="144"/>
      <c r="L227" s="144"/>
      <c r="M227" s="144"/>
      <c r="N227" s="144"/>
      <c r="O227" s="144"/>
      <c r="P227" s="292"/>
      <c r="Q227" s="292"/>
      <c r="R227" s="292"/>
      <c r="S227" s="144"/>
      <c r="T227" s="144"/>
      <c r="U227" s="163"/>
      <c r="V227" s="163"/>
      <c r="W227" s="163"/>
      <c r="X227" s="144"/>
      <c r="Y227" s="144"/>
      <c r="Z227" s="144"/>
      <c r="AA227" s="144"/>
      <c r="AB227" s="144"/>
      <c r="AC227" s="148">
        <f>SUM(AC228:AC229)</f>
        <v>6777</v>
      </c>
      <c r="AD227" s="144"/>
      <c r="AE227" s="147"/>
      <c r="AF227" s="1"/>
      <c r="AG227" s="1"/>
    </row>
    <row r="228" spans="1:33">
      <c r="B228" s="194">
        <v>42222</v>
      </c>
      <c r="C228" s="128" t="s">
        <v>200</v>
      </c>
      <c r="D228" s="128"/>
      <c r="E228" s="128"/>
      <c r="F228" s="128"/>
      <c r="G228" s="128"/>
      <c r="H228" s="128"/>
      <c r="I228" s="128"/>
      <c r="J228" s="130"/>
      <c r="K228" s="144"/>
      <c r="L228" s="144"/>
      <c r="M228" s="144"/>
      <c r="N228" s="144"/>
      <c r="O228" s="144"/>
      <c r="P228" s="292"/>
      <c r="Q228" s="292"/>
      <c r="R228" s="292"/>
      <c r="S228" s="144"/>
      <c r="T228" s="144"/>
      <c r="U228" s="163"/>
      <c r="V228" s="163"/>
      <c r="W228" s="163"/>
      <c r="X228" s="144"/>
      <c r="Y228" s="144"/>
      <c r="Z228" s="144"/>
      <c r="AA228" s="144"/>
      <c r="AB228" s="144"/>
      <c r="AC228" s="144"/>
      <c r="AD228" s="144"/>
      <c r="AE228" s="147"/>
      <c r="AF228" s="1"/>
      <c r="AG228" s="1"/>
    </row>
    <row r="229" spans="1:33">
      <c r="B229" s="194">
        <v>42229</v>
      </c>
      <c r="C229" s="128" t="s">
        <v>201</v>
      </c>
      <c r="D229" s="128"/>
      <c r="E229" s="128"/>
      <c r="F229" s="128"/>
      <c r="G229" s="128"/>
      <c r="H229" s="128"/>
      <c r="I229" s="128"/>
      <c r="J229" s="130"/>
      <c r="K229" s="144"/>
      <c r="L229" s="144"/>
      <c r="M229" s="144"/>
      <c r="N229" s="144"/>
      <c r="O229" s="144"/>
      <c r="P229" s="292"/>
      <c r="Q229" s="292"/>
      <c r="R229" s="292"/>
      <c r="S229" s="144"/>
      <c r="T229" s="144"/>
      <c r="U229" s="163"/>
      <c r="V229" s="163"/>
      <c r="W229" s="163"/>
      <c r="X229" s="144"/>
      <c r="Y229" s="144"/>
      <c r="Z229" s="144"/>
      <c r="AA229" s="144"/>
      <c r="AB229" s="144"/>
      <c r="AC229" s="150">
        <v>6777</v>
      </c>
      <c r="AD229" s="144"/>
      <c r="AE229" s="147"/>
      <c r="AF229" s="1"/>
      <c r="AG229" s="1"/>
    </row>
    <row r="230" spans="1:33">
      <c r="B230" s="204">
        <v>4223</v>
      </c>
      <c r="C230" s="146" t="s">
        <v>283</v>
      </c>
      <c r="D230" s="128"/>
      <c r="E230" s="128"/>
      <c r="F230" s="128"/>
      <c r="G230" s="128"/>
      <c r="H230" s="128"/>
      <c r="I230" s="146">
        <f>I232</f>
        <v>327.96</v>
      </c>
      <c r="J230" s="130"/>
      <c r="K230" s="144"/>
      <c r="L230" s="144"/>
      <c r="M230" s="144"/>
      <c r="N230" s="144"/>
      <c r="O230" s="144"/>
      <c r="P230" s="292"/>
      <c r="Q230" s="292"/>
      <c r="R230" s="292"/>
      <c r="S230" s="144"/>
      <c r="T230" s="144"/>
      <c r="U230" s="163"/>
      <c r="V230" s="163"/>
      <c r="W230" s="163"/>
      <c r="X230" s="144"/>
      <c r="Y230" s="144"/>
      <c r="Z230" s="144"/>
      <c r="AA230" s="144"/>
      <c r="AB230" s="144"/>
      <c r="AC230" s="144"/>
      <c r="AD230" s="144"/>
      <c r="AE230" s="147"/>
      <c r="AF230" s="1"/>
      <c r="AG230" s="1"/>
    </row>
    <row r="231" spans="1:33">
      <c r="B231" s="194">
        <v>42231</v>
      </c>
      <c r="C231" s="128" t="s">
        <v>202</v>
      </c>
      <c r="D231" s="128"/>
      <c r="E231" s="128"/>
      <c r="F231" s="128"/>
      <c r="G231" s="128"/>
      <c r="H231" s="128"/>
      <c r="I231" s="128"/>
      <c r="J231" s="130"/>
      <c r="K231" s="144"/>
      <c r="L231" s="144"/>
      <c r="M231" s="144"/>
      <c r="N231" s="144"/>
      <c r="O231" s="144"/>
      <c r="P231" s="292"/>
      <c r="Q231" s="292"/>
      <c r="R231" s="292"/>
      <c r="S231" s="144"/>
      <c r="T231" s="144"/>
      <c r="U231" s="163"/>
      <c r="V231" s="163"/>
      <c r="W231" s="163"/>
      <c r="X231" s="144"/>
      <c r="Y231" s="144"/>
      <c r="Z231" s="144"/>
      <c r="AA231" s="144"/>
      <c r="AB231" s="144"/>
      <c r="AC231" s="144"/>
      <c r="AD231" s="144"/>
      <c r="AE231" s="147"/>
      <c r="AF231" s="1"/>
      <c r="AG231" s="1"/>
    </row>
    <row r="232" spans="1:33">
      <c r="B232" s="194">
        <v>42239</v>
      </c>
      <c r="C232" s="128" t="s">
        <v>203</v>
      </c>
      <c r="D232" s="128"/>
      <c r="E232" s="128"/>
      <c r="F232" s="128"/>
      <c r="G232" s="128"/>
      <c r="H232" s="128"/>
      <c r="I232" s="128">
        <v>327.96</v>
      </c>
      <c r="J232" s="130"/>
      <c r="K232" s="144"/>
      <c r="L232" s="144"/>
      <c r="M232" s="144"/>
      <c r="N232" s="144"/>
      <c r="O232" s="144"/>
      <c r="P232" s="292"/>
      <c r="Q232" s="292"/>
      <c r="R232" s="292"/>
      <c r="S232" s="144"/>
      <c r="T232" s="144"/>
      <c r="U232" s="163"/>
      <c r="V232" s="163"/>
      <c r="W232" s="163"/>
      <c r="X232" s="144"/>
      <c r="Y232" s="144"/>
      <c r="Z232" s="144"/>
      <c r="AA232" s="144"/>
      <c r="AB232" s="144"/>
      <c r="AC232" s="144"/>
      <c r="AD232" s="144"/>
      <c r="AE232" s="144"/>
      <c r="AF232" s="1"/>
      <c r="AG232" s="1"/>
    </row>
    <row r="233" spans="1:33">
      <c r="B233" s="194">
        <v>42242</v>
      </c>
      <c r="C233" s="128" t="s">
        <v>204</v>
      </c>
      <c r="D233" s="128"/>
      <c r="E233" s="128"/>
      <c r="F233" s="128"/>
      <c r="G233" s="128"/>
      <c r="H233" s="128"/>
      <c r="I233" s="128"/>
      <c r="J233" s="130"/>
      <c r="K233" s="144"/>
      <c r="L233" s="144"/>
      <c r="M233" s="144"/>
      <c r="N233" s="144"/>
      <c r="O233" s="144"/>
      <c r="P233" s="292"/>
      <c r="Q233" s="292"/>
      <c r="R233" s="292"/>
      <c r="S233" s="144"/>
      <c r="T233" s="144"/>
      <c r="U233" s="163"/>
      <c r="V233" s="163"/>
      <c r="W233" s="163"/>
      <c r="X233" s="144"/>
      <c r="Y233" s="144"/>
      <c r="Z233" s="144"/>
      <c r="AA233" s="144"/>
      <c r="AB233" s="144"/>
      <c r="AC233" s="144"/>
      <c r="AD233" s="144"/>
      <c r="AE233" s="163"/>
      <c r="AF233" s="1"/>
      <c r="AG233" s="1"/>
    </row>
    <row r="234" spans="1:33">
      <c r="B234" s="194">
        <v>42252</v>
      </c>
      <c r="C234" s="128" t="s">
        <v>205</v>
      </c>
      <c r="D234" s="128"/>
      <c r="E234" s="128"/>
      <c r="F234" s="128"/>
      <c r="G234" s="128"/>
      <c r="H234" s="128"/>
      <c r="I234" s="128"/>
      <c r="J234" s="130"/>
      <c r="K234" s="144"/>
      <c r="L234" s="144"/>
      <c r="M234" s="144"/>
      <c r="N234" s="144"/>
      <c r="O234" s="144"/>
      <c r="P234" s="292"/>
      <c r="Q234" s="292"/>
      <c r="R234" s="292"/>
      <c r="S234" s="144"/>
      <c r="T234" s="144"/>
      <c r="U234" s="163"/>
      <c r="V234" s="163"/>
      <c r="W234" s="163"/>
      <c r="X234" s="144"/>
      <c r="Y234" s="144"/>
      <c r="Z234" s="144"/>
      <c r="AA234" s="144"/>
      <c r="AB234" s="144"/>
      <c r="AC234" s="144"/>
      <c r="AD234" s="144"/>
      <c r="AE234" s="163"/>
      <c r="AF234" s="1"/>
      <c r="AG234" s="1"/>
    </row>
    <row r="235" spans="1:33">
      <c r="B235" s="204">
        <v>4227</v>
      </c>
      <c r="C235" s="146" t="s">
        <v>229</v>
      </c>
      <c r="D235" s="146"/>
      <c r="E235" s="146"/>
      <c r="F235" s="146"/>
      <c r="G235" s="146"/>
      <c r="H235" s="146"/>
      <c r="I235" s="166">
        <f>SUM(I236:I238)</f>
        <v>102605.87</v>
      </c>
      <c r="J235" s="131">
        <f>SUM(J236:J238)</f>
        <v>59546.31</v>
      </c>
      <c r="K235" s="131">
        <f>SUM(K236:K238)</f>
        <v>50000</v>
      </c>
      <c r="L235" s="131"/>
      <c r="M235" s="131"/>
      <c r="N235" s="211"/>
      <c r="O235" s="131">
        <f>SUM(O236:O238)</f>
        <v>15045.16</v>
      </c>
      <c r="P235" s="131">
        <f>SUM(P236:P238)</f>
        <v>87500</v>
      </c>
      <c r="Q235" s="131"/>
      <c r="R235" s="131"/>
      <c r="S235" s="131">
        <f>SUM(S236:S238)</f>
        <v>28979.47</v>
      </c>
      <c r="T235" s="131">
        <f>SUM(T236:T238)</f>
        <v>500185</v>
      </c>
      <c r="U235" s="131">
        <f>SUM(U236:U238)</f>
        <v>11721410.41</v>
      </c>
      <c r="V235" s="131">
        <f>SUM(V236:V238)</f>
        <v>3196795.46</v>
      </c>
      <c r="W235" s="131"/>
      <c r="X235" s="211"/>
      <c r="Y235" s="211"/>
      <c r="Z235" s="211"/>
      <c r="AA235" s="211"/>
      <c r="AB235" s="211"/>
      <c r="AC235" s="131">
        <f>SUM(AC236:AC238)</f>
        <v>21400</v>
      </c>
      <c r="AD235" s="148">
        <f>AD236</f>
        <v>37456.07</v>
      </c>
      <c r="AE235" s="131">
        <f>SUM(AE236:AE238)</f>
        <v>50000</v>
      </c>
      <c r="AF235" s="1"/>
      <c r="AG235" s="1"/>
    </row>
    <row r="236" spans="1:33">
      <c r="A236" s="211"/>
      <c r="B236" s="194">
        <v>42271</v>
      </c>
      <c r="C236" s="128" t="s">
        <v>228</v>
      </c>
      <c r="D236" s="128"/>
      <c r="E236" s="128"/>
      <c r="F236" s="128"/>
      <c r="G236" s="128"/>
      <c r="H236" s="128"/>
      <c r="I236" s="164">
        <v>102605.87</v>
      </c>
      <c r="J236" s="130">
        <v>3915.75</v>
      </c>
      <c r="K236" s="144"/>
      <c r="L236" s="144"/>
      <c r="M236" s="144"/>
      <c r="N236" s="144"/>
      <c r="O236" s="150">
        <v>15045.16</v>
      </c>
      <c r="P236" s="292">
        <v>87500</v>
      </c>
      <c r="Q236" s="292"/>
      <c r="R236" s="292"/>
      <c r="S236" s="150">
        <v>18553.34</v>
      </c>
      <c r="T236" s="144"/>
      <c r="U236" s="163"/>
      <c r="V236" s="163"/>
      <c r="W236" s="163"/>
      <c r="X236" s="144"/>
      <c r="Y236" s="144"/>
      <c r="Z236" s="144"/>
      <c r="AA236" s="144"/>
      <c r="AB236" s="144"/>
      <c r="AC236" s="150">
        <v>21400</v>
      </c>
      <c r="AD236" s="150">
        <v>37456.07</v>
      </c>
      <c r="AE236" s="163"/>
      <c r="AF236" s="1"/>
      <c r="AG236" s="1"/>
    </row>
    <row r="237" spans="1:33">
      <c r="B237" s="194">
        <v>42272</v>
      </c>
      <c r="C237" s="128" t="s">
        <v>207</v>
      </c>
      <c r="D237" s="128"/>
      <c r="E237" s="128"/>
      <c r="F237" s="128"/>
      <c r="G237" s="128"/>
      <c r="H237" s="128"/>
      <c r="I237" s="128"/>
      <c r="J237" s="130"/>
      <c r="K237" s="144"/>
      <c r="L237" s="144"/>
      <c r="M237" s="144"/>
      <c r="N237" s="144"/>
      <c r="O237" s="144"/>
      <c r="P237" s="292"/>
      <c r="Q237" s="292"/>
      <c r="R237" s="292"/>
      <c r="S237" s="144"/>
      <c r="T237" s="144"/>
      <c r="U237" s="163"/>
      <c r="V237" s="163"/>
      <c r="W237" s="163"/>
      <c r="X237" s="144"/>
      <c r="Y237" s="144"/>
      <c r="Z237" s="144"/>
      <c r="AA237" s="144"/>
      <c r="AB237" s="144"/>
      <c r="AC237" s="144"/>
      <c r="AD237" s="144"/>
      <c r="AE237" s="163"/>
      <c r="AF237" s="1"/>
      <c r="AG237" s="1"/>
    </row>
    <row r="238" spans="1:33">
      <c r="B238" s="194">
        <v>42273</v>
      </c>
      <c r="C238" s="128" t="s">
        <v>208</v>
      </c>
      <c r="D238" s="128"/>
      <c r="E238" s="128"/>
      <c r="F238" s="128"/>
      <c r="G238" s="128"/>
      <c r="H238" s="128"/>
      <c r="I238" s="128"/>
      <c r="J238" s="130">
        <v>55630.559999999998</v>
      </c>
      <c r="K238" s="150">
        <v>50000</v>
      </c>
      <c r="L238" s="150"/>
      <c r="M238" s="150"/>
      <c r="N238" s="144"/>
      <c r="O238" s="144"/>
      <c r="P238" s="292"/>
      <c r="Q238" s="292"/>
      <c r="R238" s="292"/>
      <c r="S238" s="150">
        <v>10426.129999999999</v>
      </c>
      <c r="T238" s="150">
        <v>500185</v>
      </c>
      <c r="U238" s="163">
        <v>11721410.41</v>
      </c>
      <c r="V238" s="163">
        <v>3196795.46</v>
      </c>
      <c r="W238" s="163"/>
      <c r="X238" s="144"/>
      <c r="Y238" s="144"/>
      <c r="Z238" s="144"/>
      <c r="AA238" s="144"/>
      <c r="AB238" s="144"/>
      <c r="AC238" s="144"/>
      <c r="AD238" s="144"/>
      <c r="AE238" s="163">
        <v>50000</v>
      </c>
      <c r="AF238" s="1"/>
      <c r="AG238" s="1"/>
    </row>
    <row r="239" spans="1:33">
      <c r="B239" s="204">
        <v>4233</v>
      </c>
      <c r="C239" s="146" t="s">
        <v>314</v>
      </c>
      <c r="D239" s="128"/>
      <c r="E239" s="128"/>
      <c r="F239" s="128"/>
      <c r="G239" s="128"/>
      <c r="H239" s="128"/>
      <c r="I239" s="128"/>
      <c r="J239" s="130"/>
      <c r="K239" s="144"/>
      <c r="L239" s="144"/>
      <c r="M239" s="144"/>
      <c r="N239" s="144"/>
      <c r="O239" s="144"/>
      <c r="P239" s="292"/>
      <c r="Q239" s="292"/>
      <c r="R239" s="292"/>
      <c r="S239" s="148">
        <f>S240</f>
        <v>5800</v>
      </c>
      <c r="T239" s="150"/>
      <c r="U239" s="163"/>
      <c r="V239" s="163"/>
      <c r="W239" s="163"/>
      <c r="X239" s="144"/>
      <c r="Y239" s="144"/>
      <c r="Z239" s="144"/>
      <c r="AA239" s="144"/>
      <c r="AB239" s="144"/>
      <c r="AC239" s="144"/>
      <c r="AD239" s="144"/>
      <c r="AE239" s="163"/>
      <c r="AF239" s="1"/>
      <c r="AG239" s="1"/>
    </row>
    <row r="240" spans="1:33">
      <c r="B240" s="194">
        <v>42331</v>
      </c>
      <c r="C240" s="128" t="s">
        <v>288</v>
      </c>
      <c r="D240" s="128"/>
      <c r="E240" s="128"/>
      <c r="F240" s="128"/>
      <c r="G240" s="128"/>
      <c r="H240" s="128"/>
      <c r="I240" s="128"/>
      <c r="J240" s="130"/>
      <c r="K240" s="144"/>
      <c r="L240" s="144"/>
      <c r="M240" s="144"/>
      <c r="N240" s="144"/>
      <c r="O240" s="144"/>
      <c r="P240" s="292"/>
      <c r="Q240" s="292"/>
      <c r="R240" s="292"/>
      <c r="S240" s="150">
        <v>5800</v>
      </c>
      <c r="T240" s="150"/>
      <c r="U240" s="163"/>
      <c r="V240" s="163"/>
      <c r="W240" s="163"/>
      <c r="X240" s="144"/>
      <c r="Y240" s="144"/>
      <c r="Z240" s="144"/>
      <c r="AA240" s="144"/>
      <c r="AB240" s="144"/>
      <c r="AC240" s="144"/>
      <c r="AD240" s="144"/>
      <c r="AE240" s="163"/>
      <c r="AF240" s="1"/>
      <c r="AG240" s="1"/>
    </row>
    <row r="241" spans="2:33">
      <c r="B241" s="204">
        <v>4241</v>
      </c>
      <c r="C241" s="146" t="s">
        <v>209</v>
      </c>
      <c r="D241" s="146"/>
      <c r="E241" s="146"/>
      <c r="F241" s="146"/>
      <c r="G241" s="146"/>
      <c r="H241" s="146"/>
      <c r="I241" s="166">
        <f>I242</f>
        <v>55056.68</v>
      </c>
      <c r="J241" s="131"/>
      <c r="K241" s="166">
        <f>K242</f>
        <v>20000</v>
      </c>
      <c r="L241" s="166"/>
      <c r="M241" s="166"/>
      <c r="N241" s="148">
        <f>N242</f>
        <v>4333.3500000000004</v>
      </c>
      <c r="O241" s="148">
        <f>O242</f>
        <v>44976.63</v>
      </c>
      <c r="P241" s="294">
        <v>60000</v>
      </c>
      <c r="Q241" s="294"/>
      <c r="R241" s="294"/>
      <c r="S241" s="211"/>
      <c r="T241" s="211"/>
      <c r="U241" s="168"/>
      <c r="V241" s="168"/>
      <c r="W241" s="168"/>
      <c r="X241" s="148">
        <f>X242</f>
        <v>687.48</v>
      </c>
      <c r="Y241" s="211"/>
      <c r="Z241" s="211"/>
      <c r="AA241" s="211"/>
      <c r="AB241" s="211"/>
      <c r="AC241" s="211"/>
      <c r="AD241" s="211"/>
      <c r="AE241" s="168"/>
      <c r="AF241" s="1"/>
      <c r="AG241" s="1"/>
    </row>
    <row r="242" spans="2:33">
      <c r="B242" s="194">
        <v>42411</v>
      </c>
      <c r="C242" s="128" t="s">
        <v>209</v>
      </c>
      <c r="D242" s="128"/>
      <c r="E242" s="128"/>
      <c r="F242" s="128"/>
      <c r="G242" s="128"/>
      <c r="H242" s="128"/>
      <c r="I242" s="164">
        <v>55056.68</v>
      </c>
      <c r="J242" s="130"/>
      <c r="K242" s="150">
        <v>20000</v>
      </c>
      <c r="L242" s="150"/>
      <c r="M242" s="150"/>
      <c r="N242" s="150">
        <v>4333.3500000000004</v>
      </c>
      <c r="O242" s="150">
        <v>44976.63</v>
      </c>
      <c r="P242" s="292">
        <v>60000</v>
      </c>
      <c r="Q242" s="292"/>
      <c r="R242" s="292"/>
      <c r="S242" s="144"/>
      <c r="T242" s="144"/>
      <c r="U242" s="163"/>
      <c r="V242" s="163"/>
      <c r="W242" s="163"/>
      <c r="X242" s="144">
        <v>687.48</v>
      </c>
      <c r="Y242" s="144"/>
      <c r="Z242" s="144"/>
      <c r="AA242" s="144"/>
      <c r="AB242" s="144"/>
      <c r="AC242" s="144"/>
      <c r="AD242" s="144"/>
      <c r="AE242" s="163"/>
      <c r="AF242" s="1"/>
      <c r="AG242" s="1"/>
    </row>
    <row r="243" spans="2:33">
      <c r="B243" s="204">
        <v>4511</v>
      </c>
      <c r="C243" s="146" t="s">
        <v>274</v>
      </c>
      <c r="D243" s="146"/>
      <c r="E243" s="128"/>
      <c r="F243" s="128"/>
      <c r="G243" s="128"/>
      <c r="H243" s="128"/>
      <c r="I243" s="166">
        <f>I244</f>
        <v>1263339.73</v>
      </c>
      <c r="J243" s="130"/>
      <c r="K243" s="144"/>
      <c r="L243" s="144"/>
      <c r="M243" s="144"/>
      <c r="N243" s="144"/>
      <c r="O243" s="150"/>
      <c r="P243" s="292"/>
      <c r="Q243" s="292"/>
      <c r="R243" s="292"/>
      <c r="S243" s="166">
        <f>S244</f>
        <v>9760200.0299999993</v>
      </c>
      <c r="T243" s="207">
        <f>T244</f>
        <v>13628680.1</v>
      </c>
      <c r="U243" s="163"/>
      <c r="V243" s="163"/>
      <c r="W243" s="163"/>
      <c r="X243" s="144"/>
      <c r="Y243" s="144"/>
      <c r="Z243" s="144"/>
      <c r="AA243" s="144"/>
      <c r="AB243" s="144"/>
      <c r="AC243" s="144"/>
      <c r="AD243" s="144"/>
      <c r="AE243" s="163"/>
      <c r="AF243" s="1"/>
      <c r="AG243" s="1"/>
    </row>
    <row r="244" spans="2:33">
      <c r="B244" s="194">
        <v>45111</v>
      </c>
      <c r="C244" s="128" t="s">
        <v>210</v>
      </c>
      <c r="D244" s="128"/>
      <c r="E244" s="128"/>
      <c r="F244" s="128"/>
      <c r="G244" s="128"/>
      <c r="H244" s="128"/>
      <c r="I244" s="164">
        <v>1263339.73</v>
      </c>
      <c r="J244" s="130"/>
      <c r="K244" s="144"/>
      <c r="L244" s="144"/>
      <c r="M244" s="144"/>
      <c r="N244" s="144"/>
      <c r="O244" s="144"/>
      <c r="P244" s="292"/>
      <c r="Q244" s="292"/>
      <c r="R244" s="292"/>
      <c r="S244" s="150">
        <v>9760200.0299999993</v>
      </c>
      <c r="T244" s="150">
        <v>13628680.1</v>
      </c>
      <c r="U244" s="163"/>
      <c r="V244" s="163"/>
      <c r="W244" s="163"/>
      <c r="X244" s="144"/>
      <c r="Y244" s="144"/>
      <c r="Z244" s="144"/>
      <c r="AA244" s="144"/>
      <c r="AB244" s="144"/>
      <c r="AC244" s="144"/>
      <c r="AD244" s="144"/>
      <c r="AE244" s="163"/>
      <c r="AF244" s="1"/>
      <c r="AG244" s="1"/>
    </row>
    <row r="245" spans="2:33">
      <c r="B245" s="204">
        <v>4</v>
      </c>
      <c r="C245" s="232" t="s">
        <v>230</v>
      </c>
      <c r="D245" s="232"/>
      <c r="E245" s="232"/>
      <c r="F245" s="211"/>
      <c r="G245" s="211"/>
      <c r="H245" s="211"/>
      <c r="I245" s="207">
        <f>I221+I223+I230+I235+I241+I243</f>
        <v>1581808.4</v>
      </c>
      <c r="J245" s="207">
        <f>J221+J223+J235+J241</f>
        <v>99888.01</v>
      </c>
      <c r="K245" s="207">
        <f>K221+K223+K235+K239+K241</f>
        <v>163000</v>
      </c>
      <c r="L245" s="207"/>
      <c r="M245" s="207"/>
      <c r="N245" s="207">
        <f>N221+N223+N235+N241</f>
        <v>4333.3500000000004</v>
      </c>
      <c r="O245" s="207">
        <f>O235+O241</f>
        <v>60021.789999999994</v>
      </c>
      <c r="P245" s="207">
        <f>P235+P241+P221</f>
        <v>397500</v>
      </c>
      <c r="Q245" s="207"/>
      <c r="R245" s="207"/>
      <c r="S245" s="207">
        <f>S223+S235+S239+S241+S243</f>
        <v>9805729.4900000002</v>
      </c>
      <c r="T245" s="207">
        <f>T223+T235+T241+T243</f>
        <v>14129619.459999999</v>
      </c>
      <c r="U245" s="207">
        <f>U223+U235+U241+U243</f>
        <v>11934051.41</v>
      </c>
      <c r="V245" s="207">
        <f>V223+V235+V241+V243</f>
        <v>3196795.46</v>
      </c>
      <c r="W245" s="168"/>
      <c r="X245" s="207">
        <f>X223+X235+X241+X243</f>
        <v>687.48</v>
      </c>
      <c r="Y245" s="211"/>
      <c r="Z245" s="211"/>
      <c r="AA245" s="211"/>
      <c r="AB245" s="211"/>
      <c r="AC245" s="207">
        <f>AC223+AC227++AC235</f>
        <v>28177</v>
      </c>
      <c r="AD245" s="207">
        <f>AD223+AD235</f>
        <v>43743.91</v>
      </c>
      <c r="AE245" s="168">
        <f>AE235</f>
        <v>50000</v>
      </c>
      <c r="AF245" s="1"/>
      <c r="AG245" s="1"/>
    </row>
  </sheetData>
  <mergeCells count="9">
    <mergeCell ref="AC16:AG16"/>
    <mergeCell ref="B67:AE67"/>
    <mergeCell ref="A18:AE18"/>
    <mergeCell ref="J15:K15"/>
    <mergeCell ref="S16:W16"/>
    <mergeCell ref="D16:H16"/>
    <mergeCell ref="I16:M16"/>
    <mergeCell ref="N16:R16"/>
    <mergeCell ref="X16:AB16"/>
  </mergeCells>
  <pageMargins left="0.7" right="0.7" top="0.75" bottom="0.75" header="0.3" footer="0.3"/>
  <pageSetup paperSize="8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zoomScaleNormal="100" workbookViewId="0">
      <selection activeCell="G10" sqref="G10"/>
    </sheetView>
  </sheetViews>
  <sheetFormatPr defaultRowHeight="15"/>
  <cols>
    <col min="2" max="2" width="9.28515625" bestFit="1" customWidth="1"/>
    <col min="3" max="3" width="94.140625" bestFit="1" customWidth="1"/>
    <col min="4" max="4" width="23.5703125" bestFit="1" customWidth="1"/>
    <col min="5" max="6" width="23.5703125" style="47" customWidth="1"/>
    <col min="7" max="7" width="22.42578125" bestFit="1" customWidth="1"/>
    <col min="8" max="9" width="22.42578125" style="47" customWidth="1"/>
    <col min="10" max="10" width="23" bestFit="1" customWidth="1"/>
    <col min="11" max="12" width="26.85546875" style="47" bestFit="1" customWidth="1"/>
    <col min="13" max="13" width="23.5703125" bestFit="1" customWidth="1"/>
    <col min="14" max="15" width="23.5703125" style="47" customWidth="1"/>
    <col min="16" max="16" width="21.28515625" bestFit="1" customWidth="1"/>
    <col min="17" max="17" width="21.28515625" style="47" customWidth="1"/>
    <col min="18" max="18" width="22.42578125" bestFit="1" customWidth="1"/>
  </cols>
  <sheetData>
    <row r="1" spans="1:18">
      <c r="A1" s="47"/>
      <c r="B1" s="47"/>
      <c r="C1" s="47"/>
      <c r="D1" s="47"/>
      <c r="G1" s="47"/>
      <c r="J1" s="47"/>
      <c r="M1" s="47"/>
      <c r="P1" s="47"/>
      <c r="R1" s="47"/>
    </row>
    <row r="2" spans="1:18">
      <c r="A2" s="47"/>
      <c r="B2" s="47"/>
      <c r="C2" s="47"/>
      <c r="D2" s="47"/>
      <c r="G2" s="47"/>
      <c r="J2" s="47"/>
      <c r="M2" s="47"/>
      <c r="P2" s="47"/>
      <c r="R2" s="47"/>
    </row>
    <row r="3" spans="1:18" ht="36.75">
      <c r="A3" s="314" t="s">
        <v>291</v>
      </c>
      <c r="B3" s="315" t="s">
        <v>292</v>
      </c>
      <c r="C3" s="316" t="s">
        <v>293</v>
      </c>
      <c r="D3" s="317" t="s">
        <v>294</v>
      </c>
      <c r="E3" s="318" t="s">
        <v>295</v>
      </c>
      <c r="F3" s="318" t="s">
        <v>345</v>
      </c>
      <c r="G3" s="318" t="s">
        <v>345</v>
      </c>
      <c r="J3" s="47"/>
      <c r="M3" s="47"/>
      <c r="P3" s="47"/>
      <c r="Q3"/>
    </row>
    <row r="4" spans="1:18" ht="18.75">
      <c r="A4" s="319"/>
      <c r="B4" s="320"/>
      <c r="C4" s="321"/>
      <c r="D4" s="322" t="s">
        <v>308</v>
      </c>
      <c r="E4" s="323" t="s">
        <v>296</v>
      </c>
      <c r="F4" s="323" t="s">
        <v>346</v>
      </c>
      <c r="G4" s="323" t="s">
        <v>347</v>
      </c>
      <c r="J4" s="47"/>
      <c r="M4" s="47"/>
      <c r="P4" s="47"/>
      <c r="Q4"/>
    </row>
    <row r="5" spans="1:18" ht="18.75">
      <c r="A5" s="324">
        <v>1</v>
      </c>
      <c r="B5" s="325" t="s">
        <v>297</v>
      </c>
      <c r="C5" s="326"/>
      <c r="D5" s="325" t="s">
        <v>298</v>
      </c>
      <c r="E5" s="325"/>
      <c r="F5" s="325"/>
      <c r="G5" s="325"/>
      <c r="J5" s="47"/>
      <c r="M5" s="47"/>
      <c r="P5" s="47"/>
      <c r="Q5"/>
    </row>
    <row r="6" spans="1:18" ht="18.75">
      <c r="A6" s="324" t="s">
        <v>299</v>
      </c>
      <c r="B6" s="327" t="s">
        <v>5</v>
      </c>
      <c r="C6" s="328"/>
      <c r="D6" s="329">
        <v>33156298.16</v>
      </c>
      <c r="E6" s="329">
        <v>38116765.520000003</v>
      </c>
      <c r="F6" s="329">
        <f>E29+H29+K29+N29+Q29</f>
        <v>28772278.969999999</v>
      </c>
      <c r="G6" s="329">
        <f>F29+I29+L29+O29</f>
        <v>24677193.477099996</v>
      </c>
      <c r="J6" s="47"/>
      <c r="M6" s="47"/>
      <c r="P6" s="47"/>
      <c r="Q6"/>
    </row>
    <row r="7" spans="1:18" ht="18.75">
      <c r="A7" s="324" t="s">
        <v>300</v>
      </c>
      <c r="B7" s="327" t="s">
        <v>301</v>
      </c>
      <c r="C7" s="328"/>
      <c r="D7" s="329">
        <v>34769991.579999998</v>
      </c>
      <c r="E7" s="329">
        <v>37032177.670000002</v>
      </c>
      <c r="F7" s="329">
        <f>E65+H65+H74+K65+K74+N65+Q65</f>
        <v>28950396.279800005</v>
      </c>
      <c r="G7" s="329">
        <f>F65+I65+I74+L65+L74+O65</f>
        <v>25328939.618747003</v>
      </c>
      <c r="J7" s="47"/>
      <c r="M7" s="47"/>
      <c r="P7" s="47"/>
      <c r="Q7"/>
    </row>
    <row r="8" spans="1:18" ht="18.75">
      <c r="A8" s="324" t="s">
        <v>302</v>
      </c>
      <c r="B8" s="327" t="s">
        <v>303</v>
      </c>
      <c r="C8" s="328"/>
      <c r="D8" s="329">
        <f>+D6-D7</f>
        <v>-1613693.4199999981</v>
      </c>
      <c r="E8" s="329">
        <f>+E6-E7</f>
        <v>1084587.8500000015</v>
      </c>
      <c r="F8" s="329">
        <f>F6-F7</f>
        <v>-178117.30980000645</v>
      </c>
      <c r="G8" s="329">
        <f>G6-G7</f>
        <v>-651746.14164700732</v>
      </c>
      <c r="J8" s="47"/>
      <c r="M8" s="47"/>
      <c r="P8" s="47"/>
      <c r="Q8"/>
    </row>
    <row r="9" spans="1:18" ht="18.75">
      <c r="A9" s="330" t="s">
        <v>304</v>
      </c>
      <c r="B9" s="327" t="s">
        <v>305</v>
      </c>
      <c r="C9" s="328"/>
      <c r="D9" s="329">
        <v>2837031.09</v>
      </c>
      <c r="E9" s="329">
        <v>1223337.67</v>
      </c>
      <c r="F9" s="329">
        <v>2307925.52</v>
      </c>
      <c r="G9" s="329">
        <v>2129808.21</v>
      </c>
      <c r="J9" s="47"/>
      <c r="M9" s="47"/>
      <c r="P9" s="47"/>
      <c r="Q9"/>
    </row>
    <row r="10" spans="1:18" ht="18.75">
      <c r="A10" s="330" t="s">
        <v>306</v>
      </c>
      <c r="B10" s="331" t="s">
        <v>307</v>
      </c>
      <c r="C10" s="332"/>
      <c r="D10" s="329">
        <f>+D8+D9</f>
        <v>1223337.6700000018</v>
      </c>
      <c r="E10" s="329">
        <f>+E8+E9</f>
        <v>2307925.5200000014</v>
      </c>
      <c r="F10" s="329">
        <f>SUM(F8:F9)</f>
        <v>2129808.2101999936</v>
      </c>
      <c r="G10" s="329">
        <f>SUM(G8:G9)</f>
        <v>1478062.0683529926</v>
      </c>
      <c r="H10"/>
      <c r="J10" s="47"/>
      <c r="K10"/>
      <c r="M10" s="47"/>
      <c r="N10"/>
      <c r="Q10"/>
    </row>
    <row r="12" spans="1:18" ht="15.75">
      <c r="A12" s="234"/>
      <c r="B12" s="235"/>
      <c r="C12" s="235"/>
      <c r="D12" s="235"/>
      <c r="E12" s="252"/>
      <c r="F12" s="252"/>
      <c r="G12" s="252"/>
      <c r="H12" s="252"/>
      <c r="I12" s="252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15.75">
      <c r="A13" s="236"/>
      <c r="B13" s="237" t="s">
        <v>18</v>
      </c>
      <c r="C13" s="237" t="s">
        <v>19</v>
      </c>
      <c r="D13" s="376" t="s">
        <v>257</v>
      </c>
      <c r="E13" s="351"/>
      <c r="F13" s="348"/>
      <c r="G13" s="377" t="s">
        <v>0</v>
      </c>
      <c r="H13" s="351"/>
      <c r="I13" s="348"/>
      <c r="J13" s="376" t="s">
        <v>1</v>
      </c>
      <c r="K13" s="351"/>
      <c r="L13" s="348"/>
      <c r="M13" s="251" t="s">
        <v>329</v>
      </c>
      <c r="N13" s="251"/>
      <c r="O13" s="251"/>
      <c r="P13" s="251" t="s">
        <v>3</v>
      </c>
      <c r="Q13" s="251"/>
      <c r="R13" s="250" t="s">
        <v>4</v>
      </c>
    </row>
    <row r="14" spans="1:18" ht="15.75">
      <c r="A14" s="238"/>
      <c r="B14" s="239"/>
      <c r="C14" s="239"/>
      <c r="D14" s="237" t="s">
        <v>220</v>
      </c>
      <c r="E14" s="237" t="s">
        <v>338</v>
      </c>
      <c r="F14" s="237" t="s">
        <v>340</v>
      </c>
      <c r="G14" s="237" t="s">
        <v>220</v>
      </c>
      <c r="H14" s="237" t="s">
        <v>343</v>
      </c>
      <c r="I14" s="237" t="s">
        <v>344</v>
      </c>
      <c r="J14" s="237" t="s">
        <v>220</v>
      </c>
      <c r="K14" s="237" t="s">
        <v>338</v>
      </c>
      <c r="L14" s="237" t="s">
        <v>340</v>
      </c>
      <c r="M14" s="237" t="s">
        <v>220</v>
      </c>
      <c r="N14" s="237" t="s">
        <v>338</v>
      </c>
      <c r="O14" s="237" t="s">
        <v>340</v>
      </c>
      <c r="P14" s="237" t="s">
        <v>220</v>
      </c>
      <c r="Q14" s="237" t="s">
        <v>338</v>
      </c>
      <c r="R14" s="237" t="s">
        <v>220</v>
      </c>
    </row>
    <row r="15" spans="1:18" ht="15.75">
      <c r="A15" s="344" t="s">
        <v>5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</row>
    <row r="16" spans="1:18" ht="15.75">
      <c r="A16" s="54"/>
      <c r="B16" s="253">
        <v>6323</v>
      </c>
      <c r="C16" s="240" t="s">
        <v>275</v>
      </c>
      <c r="D16" s="240"/>
      <c r="E16" s="240"/>
      <c r="F16" s="240"/>
      <c r="G16" s="68"/>
      <c r="H16" s="68"/>
      <c r="I16" s="68"/>
      <c r="J16" s="241"/>
      <c r="K16" s="241"/>
      <c r="L16" s="241"/>
      <c r="M16" s="68">
        <v>15466416.24</v>
      </c>
      <c r="N16" s="68">
        <v>4876973.58</v>
      </c>
      <c r="O16" s="68">
        <v>364618.72</v>
      </c>
      <c r="P16" s="68"/>
      <c r="Q16" s="68"/>
      <c r="R16" s="241"/>
    </row>
    <row r="17" spans="1:24" ht="15.75">
      <c r="A17" s="242"/>
      <c r="B17" s="253">
        <v>6341</v>
      </c>
      <c r="C17" s="240" t="s">
        <v>289</v>
      </c>
      <c r="D17" s="240"/>
      <c r="E17" s="240"/>
      <c r="F17" s="240"/>
      <c r="G17" s="68"/>
      <c r="H17" s="68"/>
      <c r="I17" s="68"/>
      <c r="J17" s="241"/>
      <c r="K17" s="241"/>
      <c r="L17" s="241"/>
      <c r="M17" s="68"/>
      <c r="N17" s="68"/>
      <c r="O17" s="68"/>
      <c r="P17" s="68"/>
      <c r="Q17" s="68"/>
      <c r="R17" s="241"/>
    </row>
    <row r="18" spans="1:24" ht="15.75">
      <c r="A18" s="242"/>
      <c r="B18" s="254">
        <v>6391</v>
      </c>
      <c r="C18" s="243" t="s">
        <v>276</v>
      </c>
      <c r="D18" s="243"/>
      <c r="E18" s="243"/>
      <c r="F18" s="243"/>
      <c r="G18" s="281"/>
      <c r="H18" s="281"/>
      <c r="I18" s="281"/>
      <c r="J18" s="244"/>
      <c r="K18" s="244"/>
      <c r="L18" s="244"/>
      <c r="M18" s="244"/>
      <c r="N18" s="244"/>
      <c r="O18" s="244"/>
      <c r="P18" s="68">
        <v>476576.26</v>
      </c>
      <c r="Q18" s="68">
        <v>225260</v>
      </c>
      <c r="R18" s="244"/>
    </row>
    <row r="19" spans="1:24" ht="15.75">
      <c r="A19" s="242"/>
      <c r="B19" s="254">
        <v>6393</v>
      </c>
      <c r="C19" s="243" t="s">
        <v>36</v>
      </c>
      <c r="D19" s="243"/>
      <c r="E19" s="243"/>
      <c r="F19" s="243"/>
      <c r="G19" s="281"/>
      <c r="H19" s="281"/>
      <c r="I19" s="281"/>
      <c r="J19" s="244"/>
      <c r="K19" s="244"/>
      <c r="L19" s="244"/>
      <c r="M19" s="244"/>
      <c r="N19" s="244"/>
      <c r="O19" s="244"/>
      <c r="P19" s="281"/>
      <c r="Q19" s="281"/>
      <c r="R19" s="244"/>
    </row>
    <row r="20" spans="1:24" ht="15.75">
      <c r="A20" s="242"/>
      <c r="B20" s="254">
        <v>6413</v>
      </c>
      <c r="C20" s="243" t="s">
        <v>232</v>
      </c>
      <c r="D20" s="243"/>
      <c r="E20" s="243"/>
      <c r="F20" s="243"/>
      <c r="G20" s="281">
        <v>50</v>
      </c>
      <c r="H20" s="281"/>
      <c r="I20" s="281"/>
      <c r="J20" s="244">
        <v>100</v>
      </c>
      <c r="K20" s="244"/>
      <c r="L20" s="244"/>
      <c r="M20" s="244"/>
      <c r="N20" s="244"/>
      <c r="O20" s="244"/>
      <c r="P20" s="281"/>
      <c r="Q20" s="281"/>
      <c r="R20" s="244"/>
    </row>
    <row r="21" spans="1:24" ht="15.75">
      <c r="A21" s="242"/>
      <c r="B21" s="254">
        <v>6526</v>
      </c>
      <c r="C21" s="243" t="s">
        <v>46</v>
      </c>
      <c r="D21" s="243"/>
      <c r="E21" s="243"/>
      <c r="F21" s="243"/>
      <c r="G21" s="281">
        <v>20000</v>
      </c>
      <c r="H21" s="281"/>
      <c r="I21" s="281"/>
      <c r="J21" s="255"/>
      <c r="K21" s="255"/>
      <c r="L21" s="255"/>
      <c r="M21" s="244"/>
      <c r="N21" s="244"/>
      <c r="O21" s="244"/>
      <c r="P21" s="281"/>
      <c r="Q21" s="281"/>
      <c r="R21" s="244"/>
    </row>
    <row r="22" spans="1:24" ht="15.75">
      <c r="A22" s="242"/>
      <c r="B22" s="256">
        <v>6614</v>
      </c>
      <c r="C22" s="240" t="s">
        <v>224</v>
      </c>
      <c r="D22" s="240"/>
      <c r="E22" s="240"/>
      <c r="F22" s="240"/>
      <c r="G22" s="68">
        <v>5000</v>
      </c>
      <c r="H22" s="68"/>
      <c r="I22" s="68"/>
      <c r="J22" s="241"/>
      <c r="K22" s="241"/>
      <c r="L22" s="241"/>
      <c r="M22" s="241"/>
      <c r="N22" s="241"/>
      <c r="O22" s="241"/>
      <c r="P22" s="68"/>
      <c r="Q22" s="68"/>
      <c r="R22" s="68"/>
    </row>
    <row r="23" spans="1:24" ht="15.75">
      <c r="A23" s="242"/>
      <c r="B23" s="256">
        <v>6615</v>
      </c>
      <c r="C23" s="240" t="s">
        <v>225</v>
      </c>
      <c r="D23" s="240"/>
      <c r="E23" s="240"/>
      <c r="F23" s="240"/>
      <c r="G23" s="246">
        <v>325315</v>
      </c>
      <c r="H23" s="246"/>
      <c r="I23" s="246"/>
      <c r="J23" s="241"/>
      <c r="K23" s="241"/>
      <c r="L23" s="241"/>
      <c r="M23" s="241"/>
      <c r="N23" s="241"/>
      <c r="O23" s="241"/>
      <c r="P23" s="68"/>
      <c r="Q23" s="68"/>
      <c r="R23" s="68"/>
    </row>
    <row r="24" spans="1:24" ht="15.75">
      <c r="A24" s="242"/>
      <c r="B24" s="256">
        <v>6526</v>
      </c>
      <c r="C24" s="243" t="s">
        <v>46</v>
      </c>
      <c r="D24" s="240"/>
      <c r="E24" s="240"/>
      <c r="F24" s="240"/>
      <c r="G24" s="246"/>
      <c r="H24" s="246"/>
      <c r="I24" s="246"/>
      <c r="J24" s="370">
        <v>8000000</v>
      </c>
      <c r="K24" s="370"/>
      <c r="L24" s="370"/>
      <c r="M24" s="241"/>
      <c r="N24" s="241"/>
      <c r="O24" s="241"/>
      <c r="P24" s="68"/>
      <c r="Q24" s="68"/>
      <c r="R24" s="68"/>
    </row>
    <row r="25" spans="1:24" ht="15.75">
      <c r="A25" s="242"/>
      <c r="B25" s="256">
        <v>6631</v>
      </c>
      <c r="C25" s="240" t="s">
        <v>265</v>
      </c>
      <c r="D25" s="240"/>
      <c r="E25" s="240"/>
      <c r="F25" s="240"/>
      <c r="G25" s="246"/>
      <c r="H25" s="246"/>
      <c r="I25" s="246"/>
      <c r="J25" s="241"/>
      <c r="K25" s="241"/>
      <c r="L25" s="241"/>
      <c r="M25" s="241"/>
      <c r="N25" s="241"/>
      <c r="O25" s="241"/>
      <c r="P25" s="68"/>
      <c r="Q25" s="68"/>
      <c r="R25" s="68">
        <v>105000</v>
      </c>
    </row>
    <row r="26" spans="1:24" ht="15.75">
      <c r="A26" s="242"/>
      <c r="B26" s="257">
        <v>6632</v>
      </c>
      <c r="C26" s="247" t="s">
        <v>264</v>
      </c>
      <c r="D26" s="247"/>
      <c r="E26" s="247"/>
      <c r="F26" s="247"/>
      <c r="G26" s="68"/>
      <c r="H26" s="68"/>
      <c r="I26" s="68"/>
      <c r="J26" s="241"/>
      <c r="K26" s="241"/>
      <c r="L26" s="241"/>
      <c r="M26" s="241"/>
      <c r="N26" s="241"/>
      <c r="O26" s="241"/>
      <c r="P26" s="68"/>
      <c r="Q26" s="68"/>
      <c r="R26" s="68"/>
    </row>
    <row r="27" spans="1:24" ht="15.75">
      <c r="A27" s="242"/>
      <c r="B27" s="257">
        <v>6711</v>
      </c>
      <c r="C27" s="247" t="s">
        <v>261</v>
      </c>
      <c r="D27" s="274">
        <v>14844157</v>
      </c>
      <c r="E27" s="274"/>
      <c r="F27" s="274"/>
      <c r="G27" s="68"/>
      <c r="H27" s="68"/>
      <c r="I27" s="68"/>
      <c r="J27" s="241"/>
      <c r="K27" s="241"/>
      <c r="L27" s="241"/>
      <c r="M27" s="241"/>
      <c r="N27" s="241"/>
      <c r="O27" s="241"/>
      <c r="P27" s="68"/>
      <c r="Q27" s="68"/>
      <c r="R27" s="68"/>
    </row>
    <row r="28" spans="1:24" ht="15.75">
      <c r="A28" s="242"/>
      <c r="B28" s="253">
        <v>6831</v>
      </c>
      <c r="C28" s="258" t="s">
        <v>54</v>
      </c>
      <c r="D28" s="240"/>
      <c r="E28" s="240"/>
      <c r="F28" s="240"/>
      <c r="G28" s="68"/>
      <c r="H28" s="68"/>
      <c r="I28" s="68"/>
      <c r="J28" s="68">
        <v>1000</v>
      </c>
      <c r="K28" s="68"/>
      <c r="L28" s="68"/>
      <c r="M28" s="241"/>
      <c r="N28" s="241"/>
      <c r="O28" s="241"/>
      <c r="P28" s="68"/>
      <c r="Q28" s="68"/>
      <c r="R28" s="68"/>
    </row>
    <row r="29" spans="1:24" ht="18.75">
      <c r="A29" s="242"/>
      <c r="B29" s="268">
        <v>6</v>
      </c>
      <c r="C29" s="268" t="s">
        <v>330</v>
      </c>
      <c r="D29" s="273">
        <f>SUM(D27:D28)</f>
        <v>14844157</v>
      </c>
      <c r="E29" s="273">
        <f>D29*1.02</f>
        <v>15141040.140000001</v>
      </c>
      <c r="F29" s="273">
        <f>E29*1.015</f>
        <v>15368155.742099999</v>
      </c>
      <c r="G29" s="269">
        <f>SUM(G16:G28)</f>
        <v>350365</v>
      </c>
      <c r="H29" s="269">
        <f>G29*1.05</f>
        <v>367883.25</v>
      </c>
      <c r="I29" s="269">
        <f>H29*1.02</f>
        <v>375240.91499999998</v>
      </c>
      <c r="J29" s="269">
        <f>SUM(J16:J28)</f>
        <v>8001100</v>
      </c>
      <c r="K29" s="269">
        <f>J29*1.02</f>
        <v>8161122</v>
      </c>
      <c r="L29" s="269">
        <f>K29*1.05</f>
        <v>8569178.0999999996</v>
      </c>
      <c r="M29" s="269">
        <f>SUM(M16:M28)</f>
        <v>15466416.24</v>
      </c>
      <c r="N29" s="269">
        <f>N16</f>
        <v>4876973.58</v>
      </c>
      <c r="O29" s="269">
        <f>O16</f>
        <v>364618.72</v>
      </c>
      <c r="P29" s="269">
        <f>SUM(P16:P28)</f>
        <v>476576.26</v>
      </c>
      <c r="Q29" s="269">
        <f>SUM(Q16:Q28)</f>
        <v>225260</v>
      </c>
      <c r="R29" s="269">
        <f>SUM(R16:R28)</f>
        <v>105000</v>
      </c>
    </row>
    <row r="30" spans="1:24" ht="15.75">
      <c r="A30" s="242"/>
      <c r="B30" s="259">
        <v>3111</v>
      </c>
      <c r="C30" s="267" t="s">
        <v>212</v>
      </c>
      <c r="D30" s="276">
        <v>10033611.15</v>
      </c>
      <c r="E30" s="276"/>
      <c r="F30" s="276"/>
      <c r="G30" s="246">
        <v>59000</v>
      </c>
      <c r="H30" s="246"/>
      <c r="I30" s="246"/>
      <c r="J30" s="245">
        <v>4000000</v>
      </c>
      <c r="K30" s="245"/>
      <c r="L30" s="245"/>
      <c r="M30" s="245">
        <v>1804753.68</v>
      </c>
      <c r="N30" s="245"/>
      <c r="O30" s="245"/>
      <c r="P30" s="246">
        <v>305848.26</v>
      </c>
      <c r="Q30" s="246"/>
      <c r="R30" s="246"/>
    </row>
    <row r="31" spans="1:24" ht="15.75">
      <c r="A31" s="242"/>
      <c r="B31" s="259">
        <v>3121</v>
      </c>
      <c r="C31" s="267" t="s">
        <v>218</v>
      </c>
      <c r="D31" s="277">
        <v>315000</v>
      </c>
      <c r="E31" s="277"/>
      <c r="F31" s="277"/>
      <c r="G31" s="246"/>
      <c r="H31" s="246"/>
      <c r="I31" s="246"/>
      <c r="J31" s="68">
        <v>147500</v>
      </c>
      <c r="K31" s="68"/>
      <c r="L31" s="68"/>
      <c r="M31" s="54">
        <v>97500</v>
      </c>
      <c r="N31" s="54"/>
      <c r="O31" s="54"/>
      <c r="P31" s="54"/>
      <c r="Q31" s="54"/>
      <c r="R31" s="68"/>
    </row>
    <row r="32" spans="1:24" ht="23.25">
      <c r="A32" s="242"/>
      <c r="B32" s="259">
        <v>3132</v>
      </c>
      <c r="C32" s="267" t="s">
        <v>217</v>
      </c>
      <c r="D32" s="277">
        <v>1655545.84</v>
      </c>
      <c r="E32" s="277"/>
      <c r="F32" s="277"/>
      <c r="G32" s="246">
        <v>9735</v>
      </c>
      <c r="H32" s="246"/>
      <c r="I32" s="246"/>
      <c r="J32" s="246">
        <v>660000</v>
      </c>
      <c r="K32" s="246"/>
      <c r="L32" s="246"/>
      <c r="M32" s="245"/>
      <c r="N32" s="245"/>
      <c r="O32" s="245"/>
      <c r="P32" s="245"/>
      <c r="Q32" s="245"/>
      <c r="R32" s="246"/>
      <c r="T32" s="305"/>
      <c r="U32" s="306"/>
      <c r="V32" s="307"/>
      <c r="W32" s="308"/>
      <c r="X32" s="115"/>
    </row>
    <row r="33" spans="1:24" ht="23.25">
      <c r="A33" s="242"/>
      <c r="B33" s="259">
        <v>3133</v>
      </c>
      <c r="C33" s="240" t="s">
        <v>287</v>
      </c>
      <c r="D33" s="278"/>
      <c r="E33" s="278"/>
      <c r="F33" s="278"/>
      <c r="G33" s="246"/>
      <c r="H33" s="246"/>
      <c r="I33" s="246"/>
      <c r="J33" s="54"/>
      <c r="K33" s="54"/>
      <c r="L33" s="54"/>
      <c r="M33" s="54"/>
      <c r="N33" s="54"/>
      <c r="O33" s="54"/>
      <c r="P33" s="54"/>
      <c r="Q33" s="54"/>
      <c r="R33" s="68"/>
      <c r="T33" s="305"/>
      <c r="U33" s="306"/>
      <c r="V33" s="307"/>
      <c r="W33" s="309"/>
      <c r="X33" s="122"/>
    </row>
    <row r="34" spans="1:24" ht="23.25">
      <c r="A34" s="242"/>
      <c r="B34" s="259">
        <v>3211</v>
      </c>
      <c r="C34" s="240" t="s">
        <v>216</v>
      </c>
      <c r="D34" s="278"/>
      <c r="E34" s="278"/>
      <c r="F34" s="278"/>
      <c r="G34" s="68">
        <v>130000</v>
      </c>
      <c r="H34" s="68"/>
      <c r="I34" s="68"/>
      <c r="J34" s="260">
        <v>68000</v>
      </c>
      <c r="K34" s="260"/>
      <c r="L34" s="260"/>
      <c r="M34" s="261">
        <v>433917</v>
      </c>
      <c r="N34" s="261"/>
      <c r="O34" s="261"/>
      <c r="P34" s="261">
        <v>91779</v>
      </c>
      <c r="Q34" s="261">
        <v>225260</v>
      </c>
      <c r="R34" s="68">
        <v>21500</v>
      </c>
      <c r="T34" s="305"/>
      <c r="U34" s="310"/>
      <c r="V34" s="311"/>
      <c r="W34" s="310"/>
      <c r="X34" s="127"/>
    </row>
    <row r="35" spans="1:24" ht="23.25">
      <c r="A35" s="242"/>
      <c r="B35" s="259">
        <v>3212</v>
      </c>
      <c r="C35" s="267" t="s">
        <v>221</v>
      </c>
      <c r="D35" s="277">
        <v>450000</v>
      </c>
      <c r="E35" s="277"/>
      <c r="F35" s="277"/>
      <c r="G35" s="246"/>
      <c r="H35" s="246"/>
      <c r="I35" s="246"/>
      <c r="J35" s="262">
        <v>90000</v>
      </c>
      <c r="K35" s="262"/>
      <c r="L35" s="262"/>
      <c r="M35" s="54">
        <v>13800</v>
      </c>
      <c r="N35" s="54"/>
      <c r="O35" s="54"/>
      <c r="P35" s="68"/>
      <c r="Q35" s="68"/>
      <c r="R35" s="68"/>
      <c r="T35" s="305"/>
      <c r="U35" s="312"/>
      <c r="V35" s="313"/>
      <c r="W35" s="132"/>
      <c r="X35" s="132"/>
    </row>
    <row r="36" spans="1:24" ht="23.25">
      <c r="A36" s="242"/>
      <c r="B36" s="259">
        <v>3213</v>
      </c>
      <c r="C36" s="240" t="s">
        <v>234</v>
      </c>
      <c r="D36" s="278"/>
      <c r="E36" s="278"/>
      <c r="F36" s="278"/>
      <c r="G36" s="68"/>
      <c r="H36" s="68"/>
      <c r="I36" s="68"/>
      <c r="J36" s="68">
        <v>71000</v>
      </c>
      <c r="K36" s="68"/>
      <c r="L36" s="68"/>
      <c r="M36" s="54"/>
      <c r="N36" s="54"/>
      <c r="O36" s="54"/>
      <c r="P36" s="68"/>
      <c r="Q36" s="68"/>
      <c r="R36" s="68"/>
      <c r="T36" s="305"/>
      <c r="U36" s="312"/>
      <c r="V36" s="313"/>
      <c r="W36" s="132"/>
      <c r="X36" s="132"/>
    </row>
    <row r="37" spans="1:24" ht="23.25">
      <c r="A37" s="242"/>
      <c r="B37" s="259">
        <v>3221</v>
      </c>
      <c r="C37" s="240" t="s">
        <v>235</v>
      </c>
      <c r="D37" s="278"/>
      <c r="E37" s="278"/>
      <c r="F37" s="278"/>
      <c r="G37" s="68"/>
      <c r="H37" s="68"/>
      <c r="I37" s="68"/>
      <c r="J37" s="68">
        <v>195000</v>
      </c>
      <c r="K37" s="68"/>
      <c r="L37" s="68"/>
      <c r="M37" s="54"/>
      <c r="N37" s="54"/>
      <c r="O37" s="54"/>
      <c r="P37" s="68"/>
      <c r="Q37" s="68"/>
      <c r="R37" s="68"/>
      <c r="T37" s="305"/>
      <c r="U37" s="312"/>
      <c r="V37" s="313"/>
      <c r="W37" s="132"/>
      <c r="X37" s="132"/>
    </row>
    <row r="38" spans="1:24" ht="23.25">
      <c r="A38" s="242"/>
      <c r="B38" s="259">
        <v>3222</v>
      </c>
      <c r="C38" s="240" t="s">
        <v>237</v>
      </c>
      <c r="D38" s="278"/>
      <c r="E38" s="278"/>
      <c r="F38" s="278"/>
      <c r="G38" s="68"/>
      <c r="H38" s="68"/>
      <c r="I38" s="68"/>
      <c r="J38" s="68">
        <v>75000</v>
      </c>
      <c r="K38" s="68"/>
      <c r="L38" s="68"/>
      <c r="M38" s="54"/>
      <c r="N38" s="54"/>
      <c r="O38" s="54"/>
      <c r="P38" s="68"/>
      <c r="Q38" s="68"/>
      <c r="R38" s="68"/>
      <c r="T38" s="305"/>
      <c r="U38" s="312"/>
      <c r="V38" s="313"/>
      <c r="W38" s="132"/>
      <c r="X38" s="132"/>
    </row>
    <row r="39" spans="1:24" ht="23.25">
      <c r="A39" s="242"/>
      <c r="B39" s="259">
        <v>3223</v>
      </c>
      <c r="C39" s="240" t="s">
        <v>238</v>
      </c>
      <c r="D39" s="278"/>
      <c r="E39" s="278"/>
      <c r="F39" s="278"/>
      <c r="G39" s="68"/>
      <c r="H39" s="68"/>
      <c r="I39" s="68"/>
      <c r="J39" s="68">
        <v>511000</v>
      </c>
      <c r="K39" s="68"/>
      <c r="L39" s="68"/>
      <c r="M39" s="54"/>
      <c r="N39" s="54"/>
      <c r="O39" s="54"/>
      <c r="P39" s="54"/>
      <c r="Q39" s="54"/>
      <c r="R39" s="68">
        <v>4000</v>
      </c>
      <c r="T39" s="305"/>
      <c r="U39" s="312"/>
      <c r="V39" s="313"/>
      <c r="W39" s="132"/>
      <c r="X39" s="132"/>
    </row>
    <row r="40" spans="1:24" ht="15.75">
      <c r="A40" s="242"/>
      <c r="B40" s="259">
        <v>3224</v>
      </c>
      <c r="C40" s="240" t="s">
        <v>239</v>
      </c>
      <c r="D40" s="278"/>
      <c r="E40" s="278"/>
      <c r="F40" s="278"/>
      <c r="G40" s="68"/>
      <c r="H40" s="68"/>
      <c r="I40" s="68"/>
      <c r="J40" s="68">
        <v>91200</v>
      </c>
      <c r="K40" s="68"/>
      <c r="L40" s="68"/>
      <c r="M40" s="54"/>
      <c r="N40" s="54"/>
      <c r="O40" s="54"/>
      <c r="P40" s="54"/>
      <c r="Q40" s="54"/>
      <c r="R40" s="68"/>
      <c r="T40" s="89"/>
      <c r="U40" s="89"/>
      <c r="V40" s="89"/>
      <c r="W40" s="89"/>
      <c r="X40" s="89"/>
    </row>
    <row r="41" spans="1:24" ht="15.75">
      <c r="A41" s="242"/>
      <c r="B41" s="257">
        <v>3225</v>
      </c>
      <c r="C41" s="240" t="s">
        <v>120</v>
      </c>
      <c r="D41" s="275"/>
      <c r="E41" s="275"/>
      <c r="F41" s="275"/>
      <c r="G41" s="282"/>
      <c r="H41" s="282"/>
      <c r="I41" s="282"/>
      <c r="J41" s="304">
        <v>1000</v>
      </c>
      <c r="K41" s="304"/>
      <c r="L41" s="304"/>
      <c r="M41" s="263"/>
      <c r="N41" s="263"/>
      <c r="O41" s="263"/>
      <c r="P41" s="263"/>
      <c r="Q41" s="263"/>
      <c r="R41" s="282"/>
    </row>
    <row r="42" spans="1:24" ht="15.75">
      <c r="A42" s="242"/>
      <c r="B42" s="259">
        <v>3227</v>
      </c>
      <c r="C42" s="240" t="s">
        <v>121</v>
      </c>
      <c r="D42" s="278"/>
      <c r="E42" s="278"/>
      <c r="F42" s="278"/>
      <c r="G42" s="68"/>
      <c r="H42" s="68"/>
      <c r="I42" s="68"/>
      <c r="J42" s="68">
        <v>97500</v>
      </c>
      <c r="K42" s="68"/>
      <c r="L42" s="68"/>
      <c r="M42" s="54"/>
      <c r="N42" s="54"/>
      <c r="O42" s="54"/>
      <c r="P42" s="54"/>
      <c r="Q42" s="54"/>
      <c r="R42" s="68"/>
    </row>
    <row r="43" spans="1:24" ht="15.75">
      <c r="A43" s="242"/>
      <c r="B43" s="259">
        <v>3231</v>
      </c>
      <c r="C43" s="240" t="s">
        <v>240</v>
      </c>
      <c r="D43" s="278"/>
      <c r="E43" s="278"/>
      <c r="F43" s="278"/>
      <c r="G43" s="68"/>
      <c r="H43" s="68"/>
      <c r="I43" s="68"/>
      <c r="J43" s="68">
        <v>117600</v>
      </c>
      <c r="K43" s="68"/>
      <c r="L43" s="68"/>
      <c r="M43" s="68"/>
      <c r="N43" s="68"/>
      <c r="O43" s="68"/>
      <c r="P43" s="68">
        <v>5200</v>
      </c>
      <c r="Q43" s="68"/>
      <c r="R43" s="68">
        <v>18500</v>
      </c>
    </row>
    <row r="44" spans="1:24" ht="15.75">
      <c r="A44" s="242"/>
      <c r="B44" s="259">
        <v>3232</v>
      </c>
      <c r="C44" s="240" t="s">
        <v>241</v>
      </c>
      <c r="D44" s="278"/>
      <c r="E44" s="278"/>
      <c r="F44" s="278"/>
      <c r="G44" s="68"/>
      <c r="H44" s="68"/>
      <c r="I44" s="68"/>
      <c r="J44" s="68">
        <v>301200</v>
      </c>
      <c r="K44" s="68"/>
      <c r="L44" s="68"/>
      <c r="M44" s="68">
        <v>292500</v>
      </c>
      <c r="N44" s="68"/>
      <c r="O44" s="68"/>
      <c r="P44" s="68"/>
      <c r="Q44" s="68"/>
      <c r="R44" s="68"/>
    </row>
    <row r="45" spans="1:24" ht="15.75">
      <c r="A45" s="242"/>
      <c r="B45" s="259">
        <v>3233</v>
      </c>
      <c r="C45" s="240" t="s">
        <v>242</v>
      </c>
      <c r="D45" s="248"/>
      <c r="E45" s="248"/>
      <c r="F45" s="248"/>
      <c r="G45" s="68"/>
      <c r="H45" s="68"/>
      <c r="I45" s="68"/>
      <c r="J45" s="68">
        <v>100000</v>
      </c>
      <c r="K45" s="68"/>
      <c r="L45" s="68"/>
      <c r="M45" s="245">
        <v>219390.4</v>
      </c>
      <c r="N45" s="245"/>
      <c r="O45" s="245"/>
      <c r="P45" s="68"/>
      <c r="Q45" s="68"/>
      <c r="R45" s="68"/>
    </row>
    <row r="46" spans="1:24" ht="15.75">
      <c r="A46" s="242"/>
      <c r="B46" s="259">
        <v>3234</v>
      </c>
      <c r="C46" s="240" t="s">
        <v>243</v>
      </c>
      <c r="D46" s="248"/>
      <c r="E46" s="248"/>
      <c r="F46" s="248"/>
      <c r="G46" s="68"/>
      <c r="H46" s="68"/>
      <c r="I46" s="68"/>
      <c r="J46" s="68">
        <v>110000</v>
      </c>
      <c r="K46" s="68"/>
      <c r="L46" s="68"/>
      <c r="M46" s="54"/>
      <c r="N46" s="54"/>
      <c r="O46" s="54"/>
      <c r="P46" s="68"/>
      <c r="Q46" s="68"/>
      <c r="R46" s="68"/>
    </row>
    <row r="47" spans="1:24" ht="15.75">
      <c r="A47" s="242"/>
      <c r="B47" s="259">
        <v>3235</v>
      </c>
      <c r="C47" s="240" t="s">
        <v>244</v>
      </c>
      <c r="D47" s="248"/>
      <c r="E47" s="248"/>
      <c r="F47" s="248"/>
      <c r="G47" s="68"/>
      <c r="H47" s="68"/>
      <c r="I47" s="68"/>
      <c r="J47" s="68">
        <v>60000</v>
      </c>
      <c r="K47" s="68"/>
      <c r="L47" s="68"/>
      <c r="M47" s="54"/>
      <c r="N47" s="54"/>
      <c r="O47" s="54"/>
      <c r="P47" s="68"/>
      <c r="Q47" s="68"/>
      <c r="R47" s="68"/>
    </row>
    <row r="48" spans="1:24" ht="15.75">
      <c r="A48" s="242"/>
      <c r="B48" s="259">
        <v>3236</v>
      </c>
      <c r="C48" s="240" t="s">
        <v>245</v>
      </c>
      <c r="D48" s="248">
        <v>15000</v>
      </c>
      <c r="E48" s="248"/>
      <c r="F48" s="248"/>
      <c r="G48" s="68"/>
      <c r="H48" s="68"/>
      <c r="I48" s="68"/>
      <c r="J48" s="68">
        <v>10000</v>
      </c>
      <c r="K48" s="68"/>
      <c r="L48" s="68"/>
      <c r="M48" s="54"/>
      <c r="N48" s="54"/>
      <c r="O48" s="54"/>
      <c r="P48" s="68"/>
      <c r="Q48" s="68"/>
      <c r="R48" s="68"/>
    </row>
    <row r="49" spans="1:18" ht="15.75">
      <c r="A49" s="242"/>
      <c r="B49" s="259">
        <v>3237</v>
      </c>
      <c r="C49" s="240" t="s">
        <v>246</v>
      </c>
      <c r="D49" s="248"/>
      <c r="E49" s="248"/>
      <c r="F49" s="248"/>
      <c r="G49" s="68"/>
      <c r="H49" s="68"/>
      <c r="I49" s="68"/>
      <c r="J49" s="68">
        <v>1762000</v>
      </c>
      <c r="K49" s="68"/>
      <c r="L49" s="68"/>
      <c r="M49" s="245">
        <v>625763.69999999995</v>
      </c>
      <c r="N49" s="245"/>
      <c r="O49" s="245"/>
      <c r="P49" s="68"/>
      <c r="Q49" s="68"/>
      <c r="R49" s="68">
        <v>6000</v>
      </c>
    </row>
    <row r="50" spans="1:18" ht="15.75">
      <c r="A50" s="242"/>
      <c r="B50" s="259">
        <v>3238</v>
      </c>
      <c r="C50" s="240" t="s">
        <v>247</v>
      </c>
      <c r="D50" s="248"/>
      <c r="E50" s="248"/>
      <c r="F50" s="248"/>
      <c r="G50" s="68"/>
      <c r="H50" s="68"/>
      <c r="I50" s="68"/>
      <c r="J50" s="68">
        <v>240500</v>
      </c>
      <c r="K50" s="68"/>
      <c r="L50" s="68"/>
      <c r="M50" s="68"/>
      <c r="N50" s="68"/>
      <c r="O50" s="68"/>
      <c r="P50" s="68"/>
      <c r="Q50" s="68"/>
      <c r="R50" s="68"/>
    </row>
    <row r="51" spans="1:18" ht="15.75">
      <c r="A51" s="242"/>
      <c r="B51" s="259">
        <v>3239</v>
      </c>
      <c r="C51" s="240" t="s">
        <v>250</v>
      </c>
      <c r="D51" s="248"/>
      <c r="E51" s="248"/>
      <c r="F51" s="248"/>
      <c r="G51" s="68"/>
      <c r="H51" s="68"/>
      <c r="I51" s="68"/>
      <c r="J51" s="68">
        <v>268000</v>
      </c>
      <c r="K51" s="68"/>
      <c r="L51" s="68"/>
      <c r="M51" s="54"/>
      <c r="N51" s="54"/>
      <c r="O51" s="54"/>
      <c r="P51" s="68"/>
      <c r="Q51" s="68"/>
      <c r="R51" s="68"/>
    </row>
    <row r="52" spans="1:18" ht="15.75">
      <c r="A52" s="242"/>
      <c r="B52" s="259">
        <v>3241</v>
      </c>
      <c r="C52" s="240" t="s">
        <v>251</v>
      </c>
      <c r="D52" s="248"/>
      <c r="E52" s="248"/>
      <c r="F52" s="248"/>
      <c r="G52" s="68"/>
      <c r="H52" s="68"/>
      <c r="I52" s="68"/>
      <c r="J52" s="379">
        <v>160000</v>
      </c>
      <c r="K52" s="245"/>
      <c r="L52" s="245"/>
      <c r="M52" s="245">
        <v>4080</v>
      </c>
      <c r="N52" s="245"/>
      <c r="O52" s="245"/>
      <c r="P52" s="246">
        <v>73749</v>
      </c>
      <c r="Q52" s="246"/>
      <c r="R52" s="68"/>
    </row>
    <row r="53" spans="1:18" ht="15.75">
      <c r="A53" s="242"/>
      <c r="B53" s="264">
        <v>3291</v>
      </c>
      <c r="C53" s="240" t="s">
        <v>252</v>
      </c>
      <c r="D53" s="248"/>
      <c r="E53" s="248"/>
      <c r="F53" s="248"/>
      <c r="G53" s="68"/>
      <c r="H53" s="68"/>
      <c r="I53" s="68"/>
      <c r="J53" s="379">
        <v>100000</v>
      </c>
      <c r="K53" s="245"/>
      <c r="L53" s="245"/>
      <c r="M53" s="54"/>
      <c r="N53" s="54"/>
      <c r="O53" s="54"/>
      <c r="P53" s="68"/>
      <c r="Q53" s="68"/>
      <c r="R53" s="68"/>
    </row>
    <row r="54" spans="1:18" ht="15.75">
      <c r="A54" s="242"/>
      <c r="B54" s="259">
        <v>3292</v>
      </c>
      <c r="C54" s="240" t="s">
        <v>222</v>
      </c>
      <c r="D54" s="248"/>
      <c r="E54" s="248"/>
      <c r="F54" s="248"/>
      <c r="G54" s="68">
        <v>1000</v>
      </c>
      <c r="H54" s="68"/>
      <c r="I54" s="68"/>
      <c r="J54" s="68">
        <v>190000</v>
      </c>
      <c r="K54" s="68"/>
      <c r="L54" s="68"/>
      <c r="M54" s="54"/>
      <c r="N54" s="54"/>
      <c r="O54" s="54"/>
      <c r="P54" s="68"/>
      <c r="Q54" s="68"/>
      <c r="R54" s="68"/>
    </row>
    <row r="55" spans="1:18" ht="15.75">
      <c r="A55" s="242"/>
      <c r="B55" s="259">
        <v>3293</v>
      </c>
      <c r="C55" s="240" t="s">
        <v>175</v>
      </c>
      <c r="D55" s="248"/>
      <c r="E55" s="248"/>
      <c r="F55" s="248"/>
      <c r="G55" s="68"/>
      <c r="H55" s="68"/>
      <c r="I55" s="68"/>
      <c r="J55" s="68">
        <v>6000</v>
      </c>
      <c r="K55" s="68"/>
      <c r="L55" s="68"/>
      <c r="M55" s="245">
        <v>96810.01</v>
      </c>
      <c r="N55" s="245"/>
      <c r="O55" s="245"/>
      <c r="P55" s="68"/>
      <c r="Q55" s="68"/>
      <c r="R55" s="68">
        <v>5000</v>
      </c>
    </row>
    <row r="56" spans="1:18" ht="15.75">
      <c r="A56" s="242"/>
      <c r="B56" s="259">
        <v>3294</v>
      </c>
      <c r="C56" s="240" t="s">
        <v>179</v>
      </c>
      <c r="D56" s="248"/>
      <c r="E56" s="248"/>
      <c r="F56" s="248"/>
      <c r="G56" s="68"/>
      <c r="H56" s="68"/>
      <c r="I56" s="68"/>
      <c r="J56" s="68">
        <v>4000</v>
      </c>
      <c r="K56" s="68"/>
      <c r="L56" s="68"/>
      <c r="M56" s="54"/>
      <c r="N56" s="54"/>
      <c r="O56" s="54"/>
      <c r="P56" s="68"/>
      <c r="Q56" s="68"/>
      <c r="R56" s="68"/>
    </row>
    <row r="57" spans="1:18" ht="15.75">
      <c r="A57" s="242"/>
      <c r="B57" s="259">
        <v>3295</v>
      </c>
      <c r="C57" s="240" t="s">
        <v>253</v>
      </c>
      <c r="D57" s="248">
        <v>15000</v>
      </c>
      <c r="E57" s="248"/>
      <c r="F57" s="248"/>
      <c r="G57" s="68"/>
      <c r="H57" s="68"/>
      <c r="I57" s="68"/>
      <c r="J57" s="245">
        <v>21740</v>
      </c>
      <c r="K57" s="245"/>
      <c r="L57" s="245"/>
      <c r="M57" s="245">
        <v>180465.89</v>
      </c>
      <c r="N57" s="245"/>
      <c r="O57" s="245"/>
      <c r="P57" s="68"/>
      <c r="Q57" s="68"/>
      <c r="R57" s="68"/>
    </row>
    <row r="58" spans="1:18" ht="15.75">
      <c r="A58" s="242"/>
      <c r="B58" s="259">
        <v>3299</v>
      </c>
      <c r="C58" s="240" t="s">
        <v>188</v>
      </c>
      <c r="D58" s="248"/>
      <c r="E58" s="248"/>
      <c r="F58" s="248"/>
      <c r="G58" s="68"/>
      <c r="H58" s="68"/>
      <c r="I58" s="68"/>
      <c r="J58" s="245">
        <v>23000</v>
      </c>
      <c r="K58" s="245"/>
      <c r="L58" s="245"/>
      <c r="M58" s="54"/>
      <c r="N58" s="54"/>
      <c r="O58" s="54"/>
      <c r="P58" s="68"/>
      <c r="Q58" s="68"/>
      <c r="R58" s="68"/>
    </row>
    <row r="59" spans="1:18" ht="15.75">
      <c r="A59" s="242"/>
      <c r="B59" s="259">
        <v>3431</v>
      </c>
      <c r="C59" s="240" t="s">
        <v>254</v>
      </c>
      <c r="D59" s="248"/>
      <c r="E59" s="248"/>
      <c r="F59" s="248"/>
      <c r="G59" s="68"/>
      <c r="H59" s="68"/>
      <c r="I59" s="68"/>
      <c r="J59" s="245">
        <v>36000</v>
      </c>
      <c r="K59" s="245"/>
      <c r="L59" s="245"/>
      <c r="M59" s="54"/>
      <c r="N59" s="54"/>
      <c r="O59" s="54"/>
      <c r="P59" s="68"/>
      <c r="Q59" s="68"/>
      <c r="R59" s="68"/>
    </row>
    <row r="60" spans="1:18" ht="15.75">
      <c r="A60" s="242"/>
      <c r="B60" s="259">
        <v>3433</v>
      </c>
      <c r="C60" s="240" t="s">
        <v>281</v>
      </c>
      <c r="D60" s="248"/>
      <c r="E60" s="248"/>
      <c r="F60" s="248"/>
      <c r="G60" s="68"/>
      <c r="H60" s="68"/>
      <c r="I60" s="68"/>
      <c r="J60" s="68"/>
      <c r="K60" s="68"/>
      <c r="L60" s="68"/>
      <c r="M60" s="54"/>
      <c r="N60" s="54"/>
      <c r="O60" s="54"/>
      <c r="P60" s="68"/>
      <c r="Q60" s="68"/>
      <c r="R60" s="68"/>
    </row>
    <row r="61" spans="1:18" ht="15.75">
      <c r="A61" s="242"/>
      <c r="B61" s="259">
        <v>3531</v>
      </c>
      <c r="C61" s="240" t="s">
        <v>277</v>
      </c>
      <c r="D61" s="248"/>
      <c r="E61" s="248"/>
      <c r="F61" s="248"/>
      <c r="G61" s="68"/>
      <c r="H61" s="68"/>
      <c r="I61" s="68"/>
      <c r="J61" s="68"/>
      <c r="K61" s="68"/>
      <c r="L61" s="68"/>
      <c r="M61" s="54"/>
      <c r="N61" s="54"/>
      <c r="O61" s="54"/>
      <c r="P61" s="68"/>
      <c r="Q61" s="68"/>
      <c r="R61" s="68"/>
    </row>
    <row r="62" spans="1:18" ht="15.75">
      <c r="A62" s="242"/>
      <c r="B62" s="259">
        <v>369</v>
      </c>
      <c r="C62" s="240" t="s">
        <v>273</v>
      </c>
      <c r="D62" s="248"/>
      <c r="E62" s="248"/>
      <c r="F62" s="248"/>
      <c r="G62" s="68"/>
      <c r="H62" s="68"/>
      <c r="I62" s="68"/>
      <c r="J62" s="68"/>
      <c r="K62" s="68"/>
      <c r="L62" s="68"/>
      <c r="M62" s="54"/>
      <c r="N62" s="54"/>
      <c r="O62" s="54"/>
      <c r="P62" s="68"/>
      <c r="Q62" s="68"/>
      <c r="R62" s="68"/>
    </row>
    <row r="63" spans="1:18" ht="15.75">
      <c r="A63" s="242"/>
      <c r="B63" s="259">
        <v>3721</v>
      </c>
      <c r="C63" s="240" t="s">
        <v>255</v>
      </c>
      <c r="D63" s="240"/>
      <c r="E63" s="240"/>
      <c r="F63" s="240"/>
      <c r="G63" s="68"/>
      <c r="H63" s="68"/>
      <c r="I63" s="68"/>
      <c r="J63" s="261">
        <v>250000</v>
      </c>
      <c r="K63" s="261"/>
      <c r="L63" s="261"/>
      <c r="M63" s="54">
        <v>5000</v>
      </c>
      <c r="N63" s="54"/>
      <c r="O63" s="54"/>
      <c r="P63" s="68"/>
      <c r="Q63" s="68"/>
      <c r="R63" s="68"/>
    </row>
    <row r="64" spans="1:18" ht="15.75">
      <c r="A64" s="242"/>
      <c r="B64" s="259">
        <v>3811</v>
      </c>
      <c r="C64" s="240" t="s">
        <v>256</v>
      </c>
      <c r="D64" s="240"/>
      <c r="E64" s="240"/>
      <c r="F64" s="240"/>
      <c r="G64" s="68"/>
      <c r="H64" s="68"/>
      <c r="I64" s="68"/>
      <c r="J64" s="245">
        <v>8000</v>
      </c>
      <c r="K64" s="245"/>
      <c r="L64" s="245"/>
      <c r="M64" s="54"/>
      <c r="N64" s="54"/>
      <c r="O64" s="54"/>
      <c r="P64" s="68"/>
      <c r="Q64" s="68"/>
      <c r="R64" s="68"/>
    </row>
    <row r="65" spans="1:18" ht="18.75">
      <c r="A65" s="242"/>
      <c r="B65" s="279">
        <v>3</v>
      </c>
      <c r="C65" s="280" t="s">
        <v>328</v>
      </c>
      <c r="D65" s="373">
        <f t="shared" ref="D65:R65" si="0">SUM(D30:D64)</f>
        <v>12484156.99</v>
      </c>
      <c r="E65" s="373">
        <f>D65*1.02</f>
        <v>12733840.129800001</v>
      </c>
      <c r="F65" s="373">
        <f>E65*1.015</f>
        <v>12924847.731747</v>
      </c>
      <c r="G65" s="373">
        <f t="shared" si="0"/>
        <v>199735</v>
      </c>
      <c r="H65" s="373">
        <f>G65*1.01</f>
        <v>201732.35</v>
      </c>
      <c r="I65" s="373">
        <f>H65*1.02</f>
        <v>205766.997</v>
      </c>
      <c r="J65" s="374">
        <f t="shared" si="0"/>
        <v>9775240</v>
      </c>
      <c r="K65" s="374">
        <f>J65*1.08</f>
        <v>10557259.200000001</v>
      </c>
      <c r="L65" s="374">
        <f>K65*1.1</f>
        <v>11612985.120000003</v>
      </c>
      <c r="M65" s="374">
        <f t="shared" si="0"/>
        <v>3773980.6799999992</v>
      </c>
      <c r="N65" s="374">
        <v>4974989.5999999996</v>
      </c>
      <c r="O65" s="374">
        <v>315398.46999999997</v>
      </c>
      <c r="P65" s="373">
        <f t="shared" si="0"/>
        <v>476576.26</v>
      </c>
      <c r="Q65" s="272">
        <f>SUM(Q34:Q64)</f>
        <v>225260</v>
      </c>
      <c r="R65" s="373">
        <f t="shared" si="0"/>
        <v>55000</v>
      </c>
    </row>
    <row r="66" spans="1:18" ht="15.75">
      <c r="A66" s="242"/>
      <c r="B66" s="259">
        <v>4123</v>
      </c>
      <c r="C66" s="240" t="s">
        <v>144</v>
      </c>
      <c r="D66" s="240"/>
      <c r="E66" s="240"/>
      <c r="F66" s="240"/>
      <c r="G66" s="68">
        <v>25000</v>
      </c>
      <c r="H66" s="68"/>
      <c r="I66" s="68"/>
      <c r="J66" s="68"/>
      <c r="K66" s="68"/>
      <c r="L66" s="68"/>
      <c r="M66" s="54"/>
      <c r="N66" s="54"/>
      <c r="O66" s="54"/>
      <c r="P66" s="380"/>
      <c r="Q66" s="1"/>
      <c r="R66" s="381"/>
    </row>
    <row r="67" spans="1:18" ht="15.75">
      <c r="A67" s="242"/>
      <c r="B67" s="265">
        <v>4221</v>
      </c>
      <c r="C67" s="266" t="s">
        <v>227</v>
      </c>
      <c r="D67" s="266"/>
      <c r="E67" s="266"/>
      <c r="F67" s="266"/>
      <c r="G67" s="68">
        <v>68000</v>
      </c>
      <c r="H67" s="68"/>
      <c r="I67" s="68"/>
      <c r="J67" s="68"/>
      <c r="K67" s="68"/>
      <c r="L67" s="68"/>
      <c r="M67" s="372">
        <v>212641</v>
      </c>
      <c r="N67" s="372"/>
      <c r="O67" s="372"/>
      <c r="P67" s="54"/>
      <c r="Q67" s="54"/>
      <c r="R67" s="68"/>
    </row>
    <row r="68" spans="1:18" ht="15.75">
      <c r="A68" s="242"/>
      <c r="B68" s="259">
        <v>4222</v>
      </c>
      <c r="C68" s="240" t="s">
        <v>284</v>
      </c>
      <c r="D68" s="240"/>
      <c r="E68" s="240"/>
      <c r="F68" s="240"/>
      <c r="G68" s="68"/>
      <c r="H68" s="68"/>
      <c r="I68" s="68"/>
      <c r="J68" s="68"/>
      <c r="K68" s="378"/>
      <c r="L68" s="378"/>
      <c r="P68" s="54"/>
      <c r="Q68" s="54"/>
      <c r="R68" s="68"/>
    </row>
    <row r="69" spans="1:18" ht="15.75">
      <c r="A69" s="242"/>
      <c r="B69" s="259">
        <v>4223</v>
      </c>
      <c r="C69" s="240" t="s">
        <v>283</v>
      </c>
      <c r="D69" s="240"/>
      <c r="E69" s="240"/>
      <c r="F69" s="240"/>
      <c r="G69" s="68"/>
      <c r="H69" s="68"/>
      <c r="I69" s="68"/>
      <c r="J69" s="68"/>
      <c r="K69" s="68"/>
      <c r="L69" s="68"/>
      <c r="M69" s="68"/>
      <c r="N69" s="68"/>
      <c r="O69" s="68"/>
      <c r="P69" s="54"/>
      <c r="Q69" s="54"/>
      <c r="R69" s="68"/>
    </row>
    <row r="70" spans="1:18" ht="15.75">
      <c r="A70" s="242"/>
      <c r="B70" s="259">
        <v>4227</v>
      </c>
      <c r="C70" s="240" t="s">
        <v>229</v>
      </c>
      <c r="D70" s="240"/>
      <c r="E70" s="240"/>
      <c r="F70" s="240"/>
      <c r="G70" s="68">
        <v>50000</v>
      </c>
      <c r="H70" s="68"/>
      <c r="I70" s="68"/>
      <c r="J70" s="68">
        <v>25000</v>
      </c>
      <c r="K70" s="68"/>
      <c r="L70" s="68"/>
      <c r="M70" s="28">
        <v>11721410.41</v>
      </c>
      <c r="N70" s="28"/>
      <c r="O70" s="28"/>
      <c r="P70" s="54"/>
      <c r="Q70" s="54"/>
      <c r="R70" s="68">
        <v>50000</v>
      </c>
    </row>
    <row r="71" spans="1:18" ht="15.75">
      <c r="A71" s="242"/>
      <c r="B71" s="259">
        <v>4233</v>
      </c>
      <c r="C71" s="240" t="s">
        <v>314</v>
      </c>
      <c r="D71" s="240"/>
      <c r="E71" s="240"/>
      <c r="F71" s="240"/>
      <c r="G71" s="68"/>
      <c r="H71" s="68"/>
      <c r="I71" s="68"/>
      <c r="J71" s="68"/>
      <c r="K71" s="68"/>
      <c r="L71" s="68"/>
      <c r="M71" s="68"/>
      <c r="N71" s="68"/>
      <c r="O71" s="68"/>
      <c r="P71" s="54"/>
      <c r="Q71" s="54"/>
      <c r="R71" s="68"/>
    </row>
    <row r="72" spans="1:18" ht="15.75">
      <c r="A72" s="242"/>
      <c r="B72" s="259">
        <v>4241</v>
      </c>
      <c r="C72" s="240" t="s">
        <v>209</v>
      </c>
      <c r="D72" s="240"/>
      <c r="E72" s="240"/>
      <c r="F72" s="240"/>
      <c r="G72" s="68">
        <v>20000</v>
      </c>
      <c r="H72" s="68"/>
      <c r="I72" s="68"/>
      <c r="J72" s="249">
        <v>60000</v>
      </c>
      <c r="K72" s="249"/>
      <c r="L72" s="249"/>
      <c r="M72" s="68"/>
      <c r="N72" s="68"/>
      <c r="O72" s="68"/>
      <c r="P72" s="54"/>
      <c r="Q72" s="54"/>
      <c r="R72" s="68"/>
    </row>
    <row r="73" spans="1:18" ht="15.75">
      <c r="A73" s="242"/>
      <c r="B73" s="259">
        <v>4511</v>
      </c>
      <c r="C73" s="240" t="s">
        <v>274</v>
      </c>
      <c r="D73" s="240"/>
      <c r="E73" s="240"/>
      <c r="F73" s="240"/>
      <c r="G73" s="68"/>
      <c r="H73" s="68"/>
      <c r="I73" s="68"/>
      <c r="J73" s="68"/>
      <c r="K73" s="68"/>
      <c r="L73" s="68"/>
      <c r="M73" s="68"/>
      <c r="N73" s="68"/>
      <c r="O73" s="68"/>
      <c r="P73" s="54"/>
      <c r="Q73" s="54"/>
      <c r="R73" s="68"/>
    </row>
    <row r="74" spans="1:18" ht="18.75">
      <c r="B74" s="283">
        <v>4</v>
      </c>
      <c r="C74" s="284" t="s">
        <v>230</v>
      </c>
      <c r="D74" s="375">
        <v>0</v>
      </c>
      <c r="E74" s="375"/>
      <c r="F74" s="375"/>
      <c r="G74" s="375">
        <f>SUM(G66:G73)</f>
        <v>163000</v>
      </c>
      <c r="H74" s="375">
        <f>G74*1.005</f>
        <v>163814.99999999997</v>
      </c>
      <c r="I74" s="375">
        <f>H74*1.02</f>
        <v>167091.29999999996</v>
      </c>
      <c r="J74" s="375">
        <f>SUM(J66:J73)</f>
        <v>85000</v>
      </c>
      <c r="K74" s="375">
        <f>J74*1.1</f>
        <v>93500.000000000015</v>
      </c>
      <c r="L74" s="375">
        <f>K74*1.1</f>
        <v>102850.00000000003</v>
      </c>
      <c r="M74" s="375">
        <f>SUM(M67:M73)</f>
        <v>11934051.41</v>
      </c>
      <c r="N74" s="375"/>
      <c r="O74" s="375"/>
      <c r="P74" s="375">
        <v>0</v>
      </c>
      <c r="Q74" s="375"/>
      <c r="R74" s="375">
        <f>SUM(R66:R73)</f>
        <v>50000</v>
      </c>
    </row>
  </sheetData>
  <mergeCells count="4">
    <mergeCell ref="A15:R15"/>
    <mergeCell ref="D13:F13"/>
    <mergeCell ref="G13:I13"/>
    <mergeCell ref="J13:L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13"/>
  <sheetViews>
    <sheetView workbookViewId="0">
      <selection activeCell="C39" sqref="C39"/>
    </sheetView>
  </sheetViews>
  <sheetFormatPr defaultRowHeight="15"/>
  <cols>
    <col min="1" max="1" width="4.5703125" customWidth="1"/>
    <col min="2" max="2" width="14" customWidth="1"/>
    <col min="3" max="3" width="58.85546875" bestFit="1" customWidth="1"/>
    <col min="4" max="4" width="19.7109375" customWidth="1"/>
    <col min="5" max="5" width="17.7109375" customWidth="1"/>
  </cols>
  <sheetData>
    <row r="4" spans="1:17">
      <c r="A4" s="1"/>
      <c r="B4" s="1"/>
      <c r="C4" s="1"/>
      <c r="D4" s="1"/>
      <c r="E4" s="1"/>
    </row>
    <row r="5" spans="1:17">
      <c r="A5" s="1" t="s">
        <v>17</v>
      </c>
      <c r="B5" s="1" t="s">
        <v>18</v>
      </c>
      <c r="C5" s="1" t="s">
        <v>19</v>
      </c>
      <c r="D5" s="1" t="s">
        <v>0</v>
      </c>
      <c r="E5" s="1" t="s">
        <v>1</v>
      </c>
    </row>
    <row r="6" spans="1:17">
      <c r="A6" s="1">
        <v>1</v>
      </c>
      <c r="B6" s="5">
        <v>671111</v>
      </c>
      <c r="C6" s="6" t="s">
        <v>6</v>
      </c>
      <c r="D6" s="1"/>
      <c r="E6" s="1"/>
    </row>
    <row r="7" spans="1:17">
      <c r="A7" s="1">
        <v>2</v>
      </c>
      <c r="B7" s="5">
        <v>6711114</v>
      </c>
      <c r="C7" s="6" t="s">
        <v>7</v>
      </c>
      <c r="D7" s="1"/>
      <c r="E7" s="1"/>
    </row>
    <row r="8" spans="1:17">
      <c r="A8" s="1">
        <v>3</v>
      </c>
      <c r="B8" s="5">
        <v>6711116</v>
      </c>
      <c r="C8" s="6" t="s">
        <v>8</v>
      </c>
      <c r="D8" s="1"/>
      <c r="E8" s="1"/>
    </row>
    <row r="9" spans="1:17">
      <c r="A9" s="1">
        <v>4</v>
      </c>
      <c r="B9" s="7">
        <v>671112</v>
      </c>
      <c r="C9" s="6" t="s">
        <v>9</v>
      </c>
      <c r="D9" s="1"/>
      <c r="E9" s="1"/>
    </row>
    <row r="10" spans="1:17">
      <c r="A10" s="1">
        <v>5</v>
      </c>
      <c r="B10" s="5">
        <v>671113</v>
      </c>
      <c r="C10" s="6" t="s">
        <v>10</v>
      </c>
      <c r="D10" s="1"/>
      <c r="E10" s="1"/>
    </row>
    <row r="11" spans="1:17">
      <c r="A11" s="1">
        <v>6</v>
      </c>
      <c r="B11" s="5">
        <v>671114</v>
      </c>
      <c r="C11" s="6" t="s">
        <v>11</v>
      </c>
      <c r="D11" s="1"/>
      <c r="E11" s="1"/>
    </row>
    <row r="12" spans="1:17">
      <c r="A12" s="1">
        <v>7</v>
      </c>
      <c r="B12" s="5">
        <v>671115</v>
      </c>
      <c r="C12" s="6" t="s">
        <v>12</v>
      </c>
      <c r="D12" s="1"/>
      <c r="E12" s="1"/>
    </row>
    <row r="13" spans="1:17">
      <c r="A13" s="1">
        <v>8</v>
      </c>
      <c r="B13" s="5">
        <v>671116</v>
      </c>
      <c r="C13" s="6" t="s">
        <v>13</v>
      </c>
      <c r="D13" s="1"/>
      <c r="E13" s="1"/>
    </row>
    <row r="14" spans="1:17">
      <c r="A14" s="1">
        <v>9</v>
      </c>
      <c r="B14" s="5">
        <v>671117</v>
      </c>
      <c r="C14" s="6" t="s">
        <v>14</v>
      </c>
      <c r="D14" s="1"/>
      <c r="E14" s="1"/>
      <c r="N14" s="8"/>
      <c r="O14" s="9"/>
      <c r="P14" s="3"/>
      <c r="Q14" s="3"/>
    </row>
    <row r="15" spans="1:17">
      <c r="A15" s="1">
        <v>10</v>
      </c>
      <c r="B15" s="5">
        <v>671118</v>
      </c>
      <c r="C15" s="6" t="s">
        <v>15</v>
      </c>
      <c r="D15" s="1"/>
      <c r="E15" s="1"/>
      <c r="N15" s="8"/>
      <c r="O15" s="9"/>
      <c r="P15" s="3"/>
      <c r="Q15" s="3"/>
    </row>
    <row r="16" spans="1:17">
      <c r="A16" s="1">
        <v>11</v>
      </c>
      <c r="B16" s="5">
        <v>671119</v>
      </c>
      <c r="C16" s="6" t="s">
        <v>16</v>
      </c>
      <c r="D16" s="1"/>
      <c r="E16" s="1"/>
      <c r="N16" s="8"/>
      <c r="O16" s="9"/>
      <c r="P16" s="3"/>
      <c r="Q16" s="3"/>
    </row>
    <row r="17" spans="1:17">
      <c r="A17" s="1">
        <v>12</v>
      </c>
      <c r="B17" s="11">
        <v>62322</v>
      </c>
      <c r="C17" s="6" t="s">
        <v>20</v>
      </c>
      <c r="D17" s="1"/>
      <c r="E17" s="1"/>
      <c r="N17" s="10"/>
      <c r="O17" s="9"/>
      <c r="P17" s="3"/>
      <c r="Q17" s="3"/>
    </row>
    <row r="18" spans="1:17">
      <c r="A18" s="1">
        <v>13</v>
      </c>
      <c r="B18" s="11">
        <v>631111</v>
      </c>
      <c r="C18" s="6" t="s">
        <v>21</v>
      </c>
      <c r="D18" s="1"/>
      <c r="E18" s="1"/>
      <c r="N18" s="8"/>
      <c r="O18" s="9"/>
      <c r="P18" s="3"/>
      <c r="Q18" s="3"/>
    </row>
    <row r="19" spans="1:17">
      <c r="A19" s="1">
        <v>14</v>
      </c>
      <c r="B19" s="11">
        <v>63211</v>
      </c>
      <c r="C19" s="6" t="s">
        <v>24</v>
      </c>
      <c r="D19" s="1"/>
      <c r="E19" s="1"/>
      <c r="N19" s="8"/>
      <c r="O19" s="9"/>
      <c r="P19" s="3"/>
      <c r="Q19" s="3"/>
    </row>
    <row r="20" spans="1:17">
      <c r="A20" s="1">
        <v>15</v>
      </c>
      <c r="B20" s="11">
        <v>63231</v>
      </c>
      <c r="C20" s="6" t="s">
        <v>22</v>
      </c>
      <c r="D20" s="1"/>
      <c r="E20" s="1"/>
      <c r="N20" s="8"/>
      <c r="O20" s="9"/>
      <c r="P20" s="3"/>
      <c r="Q20" s="3"/>
    </row>
    <row r="21" spans="1:17">
      <c r="A21" s="1">
        <v>16</v>
      </c>
      <c r="B21" s="11" t="s">
        <v>26</v>
      </c>
      <c r="C21" s="6" t="s">
        <v>23</v>
      </c>
      <c r="D21" s="1"/>
      <c r="E21" s="1"/>
      <c r="N21" s="8"/>
      <c r="O21" s="9"/>
      <c r="P21" s="3"/>
      <c r="Q21" s="3"/>
    </row>
    <row r="22" spans="1:17">
      <c r="A22" s="1">
        <v>17</v>
      </c>
      <c r="B22" s="11" t="s">
        <v>27</v>
      </c>
      <c r="C22" s="6" t="s">
        <v>25</v>
      </c>
      <c r="D22" s="1"/>
      <c r="E22" s="1"/>
      <c r="N22" s="8"/>
      <c r="O22" s="9"/>
      <c r="P22" s="3"/>
      <c r="Q22" s="3"/>
    </row>
    <row r="23" spans="1:17">
      <c r="A23" s="1">
        <v>18</v>
      </c>
      <c r="B23" s="11" t="s">
        <v>28</v>
      </c>
      <c r="C23" s="6" t="s">
        <v>29</v>
      </c>
      <c r="D23" s="1"/>
      <c r="E23" s="1"/>
      <c r="N23" s="8"/>
      <c r="O23" s="9"/>
      <c r="P23" s="3"/>
      <c r="Q23" s="3"/>
    </row>
    <row r="24" spans="1:17">
      <c r="A24" s="1">
        <v>19</v>
      </c>
      <c r="B24" s="11">
        <v>63414</v>
      </c>
      <c r="C24" s="6" t="s">
        <v>30</v>
      </c>
      <c r="D24" s="1"/>
      <c r="E24" s="1"/>
      <c r="N24" s="8"/>
      <c r="O24" s="9"/>
      <c r="P24" s="3"/>
      <c r="Q24" s="3"/>
    </row>
    <row r="25" spans="1:17">
      <c r="A25" s="1">
        <v>20</v>
      </c>
      <c r="B25" s="11">
        <v>63415</v>
      </c>
      <c r="C25" s="6" t="s">
        <v>35</v>
      </c>
      <c r="D25" s="1"/>
      <c r="E25" s="1"/>
      <c r="N25" s="3"/>
      <c r="O25" s="3"/>
      <c r="P25" s="3"/>
      <c r="Q25" s="3"/>
    </row>
    <row r="26" spans="1:17">
      <c r="A26" s="1"/>
      <c r="B26" s="11">
        <v>63613</v>
      </c>
      <c r="C26" s="6" t="s">
        <v>31</v>
      </c>
      <c r="D26" s="1"/>
      <c r="E26" s="1"/>
      <c r="N26" s="3"/>
      <c r="O26" s="3"/>
      <c r="P26" s="3"/>
      <c r="Q26" s="3"/>
    </row>
    <row r="27" spans="1:17">
      <c r="A27" s="1">
        <v>1</v>
      </c>
      <c r="B27" s="11">
        <v>63623</v>
      </c>
      <c r="C27" s="6" t="s">
        <v>32</v>
      </c>
      <c r="D27" s="1"/>
      <c r="E27" s="1"/>
      <c r="N27" s="3"/>
      <c r="O27" s="3"/>
      <c r="P27" s="3"/>
      <c r="Q27" s="3"/>
    </row>
    <row r="28" spans="1:17" ht="29.25">
      <c r="A28" s="1">
        <v>2</v>
      </c>
      <c r="B28" s="11">
        <v>638112</v>
      </c>
      <c r="C28" s="12" t="s">
        <v>36</v>
      </c>
      <c r="D28" s="1"/>
      <c r="E28" s="1"/>
      <c r="N28" s="3"/>
      <c r="O28" s="3"/>
      <c r="P28" s="3"/>
      <c r="Q28" s="3"/>
    </row>
    <row r="29" spans="1:17">
      <c r="A29" s="1">
        <v>3</v>
      </c>
      <c r="B29" s="11">
        <v>63911</v>
      </c>
      <c r="C29" s="12" t="s">
        <v>33</v>
      </c>
      <c r="D29" s="1"/>
      <c r="E29" s="1"/>
    </row>
    <row r="30" spans="1:17">
      <c r="A30" s="1">
        <v>4</v>
      </c>
      <c r="B30" s="11">
        <v>63921</v>
      </c>
      <c r="C30" s="12" t="s">
        <v>34</v>
      </c>
      <c r="D30" s="1"/>
      <c r="E30" s="1"/>
    </row>
    <row r="31" spans="1:17" ht="29.25">
      <c r="A31" s="1">
        <v>5</v>
      </c>
      <c r="B31" s="11">
        <v>63931</v>
      </c>
      <c r="C31" s="12" t="s">
        <v>36</v>
      </c>
      <c r="D31" s="1"/>
      <c r="E31" s="1"/>
    </row>
    <row r="32" spans="1:17">
      <c r="A32" s="1">
        <v>6</v>
      </c>
      <c r="B32" s="7">
        <v>652621</v>
      </c>
      <c r="C32" s="6" t="s">
        <v>37</v>
      </c>
      <c r="D32" s="1"/>
      <c r="E32" s="1"/>
    </row>
    <row r="33" spans="1:5">
      <c r="A33" s="1">
        <v>7</v>
      </c>
      <c r="B33" s="7">
        <v>652641</v>
      </c>
      <c r="C33" s="6" t="s">
        <v>38</v>
      </c>
      <c r="D33" s="1"/>
      <c r="E33" s="1"/>
    </row>
    <row r="34" spans="1:5">
      <c r="A34" s="1">
        <v>8</v>
      </c>
      <c r="B34" s="7">
        <v>652642</v>
      </c>
      <c r="C34" s="6" t="s">
        <v>39</v>
      </c>
      <c r="D34" s="1"/>
      <c r="E34" s="1"/>
    </row>
    <row r="35" spans="1:5">
      <c r="A35" s="1">
        <v>9</v>
      </c>
      <c r="B35" s="7">
        <v>652643</v>
      </c>
      <c r="C35" s="6" t="s">
        <v>40</v>
      </c>
      <c r="D35" s="1"/>
      <c r="E35" s="1"/>
    </row>
    <row r="36" spans="1:5">
      <c r="A36" s="1">
        <v>10</v>
      </c>
      <c r="B36" s="7">
        <v>652644</v>
      </c>
      <c r="C36" s="6" t="s">
        <v>41</v>
      </c>
      <c r="D36" s="1"/>
      <c r="E36" s="1"/>
    </row>
    <row r="37" spans="1:5">
      <c r="A37" s="1">
        <v>11</v>
      </c>
      <c r="B37" s="7">
        <v>65265</v>
      </c>
      <c r="C37" s="6" t="s">
        <v>42</v>
      </c>
      <c r="D37" s="1"/>
      <c r="E37" s="1"/>
    </row>
    <row r="38" spans="1:5">
      <c r="A38" s="1">
        <v>12</v>
      </c>
      <c r="B38" s="7">
        <v>65266</v>
      </c>
      <c r="C38" s="6" t="s">
        <v>43</v>
      </c>
      <c r="D38" s="1"/>
      <c r="E38" s="1"/>
    </row>
    <row r="39" spans="1:5">
      <c r="A39" s="1">
        <v>13</v>
      </c>
      <c r="B39" s="7">
        <v>65267</v>
      </c>
      <c r="C39" s="6" t="s">
        <v>44</v>
      </c>
      <c r="D39" s="1"/>
      <c r="E39" s="1"/>
    </row>
    <row r="40" spans="1:5">
      <c r="A40" s="1">
        <v>14</v>
      </c>
      <c r="B40" s="7">
        <v>65268</v>
      </c>
      <c r="C40" s="6" t="s">
        <v>45</v>
      </c>
      <c r="D40" s="1"/>
      <c r="E40" s="1"/>
    </row>
    <row r="41" spans="1:5">
      <c r="A41" s="1">
        <v>15</v>
      </c>
      <c r="B41" s="7">
        <v>65269</v>
      </c>
      <c r="C41" s="6" t="s">
        <v>46</v>
      </c>
      <c r="D41" s="1"/>
      <c r="E41" s="1"/>
    </row>
    <row r="42" spans="1:5">
      <c r="A42" s="1">
        <v>16</v>
      </c>
      <c r="B42" s="7">
        <v>66141</v>
      </c>
      <c r="C42" s="6" t="s">
        <v>47</v>
      </c>
      <c r="D42" s="1"/>
      <c r="E42" s="1"/>
    </row>
    <row r="43" spans="1:5">
      <c r="A43" s="1">
        <v>17</v>
      </c>
      <c r="B43" s="7">
        <v>661511</v>
      </c>
      <c r="C43" s="6" t="s">
        <v>48</v>
      </c>
      <c r="D43" s="1"/>
      <c r="E43" s="1"/>
    </row>
    <row r="44" spans="1:5">
      <c r="A44" s="1">
        <v>18</v>
      </c>
      <c r="B44" s="7">
        <v>661512</v>
      </c>
      <c r="C44" s="6" t="s">
        <v>49</v>
      </c>
      <c r="D44" s="1"/>
      <c r="E44" s="1"/>
    </row>
    <row r="45" spans="1:5">
      <c r="A45" s="1">
        <v>19</v>
      </c>
      <c r="B45" s="7">
        <v>661513</v>
      </c>
      <c r="C45" s="6" t="s">
        <v>50</v>
      </c>
      <c r="D45" s="1"/>
      <c r="E45" s="1"/>
    </row>
    <row r="46" spans="1:5">
      <c r="A46" s="1">
        <v>20</v>
      </c>
      <c r="B46" s="13">
        <v>66311</v>
      </c>
      <c r="C46" s="14" t="s">
        <v>55</v>
      </c>
      <c r="D46" s="1"/>
      <c r="E46" s="1"/>
    </row>
    <row r="47" spans="1:5">
      <c r="A47" s="1"/>
      <c r="B47" s="13">
        <v>66312</v>
      </c>
      <c r="C47" s="14" t="s">
        <v>57</v>
      </c>
      <c r="D47" s="1"/>
      <c r="E47" s="1"/>
    </row>
    <row r="48" spans="1:5">
      <c r="A48" s="1"/>
      <c r="B48" s="13">
        <v>66313</v>
      </c>
      <c r="C48" s="14" t="s">
        <v>56</v>
      </c>
      <c r="D48" s="1"/>
      <c r="E48" s="1"/>
    </row>
    <row r="49" spans="1:5">
      <c r="A49" s="1"/>
      <c r="B49" s="13">
        <v>66314</v>
      </c>
      <c r="C49" s="14" t="s">
        <v>51</v>
      </c>
      <c r="D49" s="1"/>
      <c r="E49" s="1"/>
    </row>
    <row r="50" spans="1:5">
      <c r="A50" s="1"/>
      <c r="B50" s="13">
        <v>66321</v>
      </c>
      <c r="C50" s="14" t="s">
        <v>52</v>
      </c>
      <c r="D50" s="1"/>
      <c r="E50" s="1"/>
    </row>
    <row r="51" spans="1:5">
      <c r="A51" s="1"/>
      <c r="B51" s="13">
        <v>66323</v>
      </c>
      <c r="C51" s="14" t="s">
        <v>53</v>
      </c>
      <c r="D51" s="1"/>
      <c r="E51" s="1"/>
    </row>
    <row r="52" spans="1:5">
      <c r="A52" s="1"/>
      <c r="B52" s="7">
        <v>68311</v>
      </c>
      <c r="C52" s="6" t="s">
        <v>54</v>
      </c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 t="s">
        <v>58</v>
      </c>
      <c r="C54" s="1"/>
      <c r="D54" s="1"/>
      <c r="E54" s="1"/>
    </row>
    <row r="55" spans="1:5">
      <c r="A55" s="1"/>
      <c r="B55" s="15">
        <v>311111</v>
      </c>
      <c r="C55" s="16" t="s">
        <v>59</v>
      </c>
      <c r="D55" s="1"/>
      <c r="E55" s="1"/>
    </row>
    <row r="56" spans="1:5">
      <c r="A56" s="1"/>
      <c r="B56" s="15">
        <v>311112</v>
      </c>
      <c r="C56" s="16" t="s">
        <v>60</v>
      </c>
      <c r="D56" s="1"/>
      <c r="E56" s="1"/>
    </row>
    <row r="57" spans="1:5">
      <c r="A57" s="1"/>
      <c r="B57" s="15">
        <v>311113</v>
      </c>
      <c r="C57" s="16" t="s">
        <v>61</v>
      </c>
      <c r="D57" s="1"/>
      <c r="E57" s="1"/>
    </row>
    <row r="58" spans="1:5">
      <c r="A58" s="1"/>
      <c r="B58" s="15">
        <v>311114</v>
      </c>
      <c r="C58" s="16" t="s">
        <v>62</v>
      </c>
      <c r="D58" s="1"/>
      <c r="E58" s="1"/>
    </row>
    <row r="59" spans="1:5">
      <c r="A59" s="1"/>
      <c r="B59" s="15">
        <v>311115</v>
      </c>
      <c r="C59" s="16" t="s">
        <v>63</v>
      </c>
      <c r="D59" s="1"/>
      <c r="E59" s="1"/>
    </row>
    <row r="60" spans="1:5">
      <c r="A60" s="1"/>
      <c r="B60" s="15">
        <v>311116</v>
      </c>
      <c r="C60" s="16" t="s">
        <v>64</v>
      </c>
      <c r="D60" s="1"/>
      <c r="E60" s="1"/>
    </row>
    <row r="61" spans="1:5">
      <c r="A61" s="1"/>
      <c r="B61" s="15">
        <v>311117</v>
      </c>
      <c r="C61" s="16" t="s">
        <v>65</v>
      </c>
      <c r="D61" s="1"/>
      <c r="E61" s="1"/>
    </row>
    <row r="62" spans="1:5">
      <c r="A62" s="1"/>
      <c r="B62" s="15">
        <v>311118</v>
      </c>
      <c r="C62" s="16" t="s">
        <v>66</v>
      </c>
      <c r="D62" s="1"/>
      <c r="E62" s="1"/>
    </row>
    <row r="63" spans="1:5">
      <c r="A63" s="1"/>
      <c r="B63" s="15">
        <v>311119</v>
      </c>
      <c r="C63" s="16" t="s">
        <v>67</v>
      </c>
      <c r="D63" s="1"/>
      <c r="E63" s="1"/>
    </row>
    <row r="64" spans="1:5">
      <c r="A64" s="1"/>
      <c r="B64" s="15">
        <v>311120</v>
      </c>
      <c r="C64" s="16" t="s">
        <v>68</v>
      </c>
      <c r="D64" s="1"/>
      <c r="E64" s="1"/>
    </row>
    <row r="65" spans="1:5">
      <c r="A65" s="1"/>
      <c r="B65" s="15">
        <v>311121</v>
      </c>
      <c r="C65" s="16" t="s">
        <v>69</v>
      </c>
      <c r="D65" s="1"/>
      <c r="E65" s="1"/>
    </row>
    <row r="66" spans="1:5">
      <c r="A66" s="1"/>
      <c r="B66" s="15">
        <v>311122</v>
      </c>
      <c r="C66" s="16" t="s">
        <v>70</v>
      </c>
      <c r="D66" s="1"/>
      <c r="E66" s="1"/>
    </row>
    <row r="67" spans="1:5">
      <c r="A67" s="1"/>
      <c r="B67" s="7">
        <v>31212</v>
      </c>
      <c r="C67" s="6" t="s">
        <v>71</v>
      </c>
      <c r="D67" s="1"/>
      <c r="E67" s="1"/>
    </row>
    <row r="68" spans="1:5">
      <c r="A68" s="1"/>
      <c r="B68" s="7">
        <v>31213</v>
      </c>
      <c r="C68" s="6" t="s">
        <v>72</v>
      </c>
      <c r="D68" s="1"/>
      <c r="E68" s="1"/>
    </row>
    <row r="69" spans="1:5">
      <c r="A69" s="1"/>
      <c r="B69" s="7">
        <v>312131</v>
      </c>
      <c r="C69" s="16" t="s">
        <v>73</v>
      </c>
      <c r="D69" s="1"/>
      <c r="E69" s="1"/>
    </row>
    <row r="70" spans="1:5">
      <c r="A70" s="1"/>
      <c r="B70" s="7">
        <v>312132</v>
      </c>
      <c r="C70" s="16" t="s">
        <v>74</v>
      </c>
      <c r="D70" s="1"/>
      <c r="E70" s="1"/>
    </row>
    <row r="71" spans="1:5">
      <c r="B71" s="7">
        <v>31214</v>
      </c>
      <c r="C71" s="6" t="s">
        <v>75</v>
      </c>
      <c r="D71" s="1"/>
      <c r="E71" s="1"/>
    </row>
    <row r="72" spans="1:5">
      <c r="B72" s="7">
        <v>312141</v>
      </c>
      <c r="C72" s="16" t="s">
        <v>73</v>
      </c>
      <c r="D72" s="1"/>
      <c r="E72" s="1"/>
    </row>
    <row r="73" spans="1:5">
      <c r="B73" s="7">
        <v>312142</v>
      </c>
      <c r="C73" s="16" t="s">
        <v>74</v>
      </c>
      <c r="D73" s="1"/>
      <c r="E73" s="1"/>
    </row>
    <row r="74" spans="1:5">
      <c r="B74" s="7">
        <v>31215</v>
      </c>
      <c r="C74" s="6" t="s">
        <v>76</v>
      </c>
      <c r="D74" s="1"/>
      <c r="E74" s="1"/>
    </row>
    <row r="75" spans="1:5">
      <c r="B75" s="7">
        <v>312151</v>
      </c>
      <c r="C75" s="16" t="s">
        <v>73</v>
      </c>
      <c r="D75" s="1"/>
      <c r="E75" s="1"/>
    </row>
    <row r="76" spans="1:5">
      <c r="B76" s="7">
        <v>312152</v>
      </c>
      <c r="C76" s="16" t="s">
        <v>74</v>
      </c>
      <c r="D76" s="1"/>
      <c r="E76" s="1"/>
    </row>
    <row r="77" spans="1:5">
      <c r="B77" s="7">
        <v>31216</v>
      </c>
      <c r="C77" s="17" t="s">
        <v>77</v>
      </c>
      <c r="D77" s="1"/>
      <c r="E77" s="1"/>
    </row>
    <row r="78" spans="1:5">
      <c r="B78" s="7">
        <v>312161</v>
      </c>
      <c r="C78" s="16" t="s">
        <v>73</v>
      </c>
      <c r="D78" s="1"/>
      <c r="E78" s="1"/>
    </row>
    <row r="79" spans="1:5">
      <c r="B79" s="7">
        <v>312162</v>
      </c>
      <c r="C79" s="16" t="s">
        <v>74</v>
      </c>
      <c r="D79" s="1"/>
      <c r="E79" s="1"/>
    </row>
    <row r="80" spans="1:5">
      <c r="B80" s="11">
        <v>31321</v>
      </c>
      <c r="C80" s="6" t="s">
        <v>78</v>
      </c>
      <c r="D80" s="1"/>
      <c r="E80" s="1"/>
    </row>
    <row r="81" spans="2:5">
      <c r="B81" s="7">
        <v>313211</v>
      </c>
      <c r="C81" s="16" t="s">
        <v>79</v>
      </c>
      <c r="D81" s="1"/>
      <c r="E81" s="1"/>
    </row>
    <row r="82" spans="2:5">
      <c r="B82" s="7">
        <v>313212</v>
      </c>
      <c r="C82" s="16" t="s">
        <v>80</v>
      </c>
      <c r="D82" s="1"/>
      <c r="E82" s="1"/>
    </row>
    <row r="83" spans="2:5">
      <c r="B83" s="7">
        <v>313221</v>
      </c>
      <c r="C83" s="16" t="s">
        <v>81</v>
      </c>
      <c r="D83" s="1"/>
      <c r="E83" s="1"/>
    </row>
    <row r="84" spans="2:5">
      <c r="B84" s="7">
        <v>313222</v>
      </c>
      <c r="C84" s="16" t="s">
        <v>82</v>
      </c>
      <c r="D84" s="1"/>
      <c r="E84" s="1"/>
    </row>
    <row r="85" spans="2:5">
      <c r="B85" s="11">
        <v>313222</v>
      </c>
      <c r="C85" s="16" t="s">
        <v>83</v>
      </c>
      <c r="D85" s="1"/>
      <c r="E85" s="1"/>
    </row>
    <row r="86" spans="2:5">
      <c r="B86" s="7"/>
      <c r="C86" s="16"/>
      <c r="D86" s="1"/>
      <c r="E86" s="1"/>
    </row>
    <row r="87" spans="2:5">
      <c r="B87" s="7">
        <v>313321</v>
      </c>
      <c r="C87" s="16" t="s">
        <v>84</v>
      </c>
      <c r="D87" s="1"/>
      <c r="E87" s="1"/>
    </row>
    <row r="88" spans="2:5">
      <c r="B88" s="7">
        <v>313322</v>
      </c>
      <c r="C88" s="16" t="s">
        <v>85</v>
      </c>
      <c r="D88" s="1"/>
      <c r="E88" s="1"/>
    </row>
    <row r="89" spans="2:5">
      <c r="B89" s="7">
        <v>32111</v>
      </c>
      <c r="C89" s="6" t="s">
        <v>86</v>
      </c>
      <c r="D89" s="1"/>
      <c r="E89" s="1"/>
    </row>
    <row r="90" spans="2:5">
      <c r="B90" s="7">
        <v>32112</v>
      </c>
      <c r="C90" s="6" t="s">
        <v>87</v>
      </c>
      <c r="D90" s="1"/>
      <c r="E90" s="1"/>
    </row>
    <row r="91" spans="2:5">
      <c r="B91" s="11">
        <v>32113</v>
      </c>
      <c r="C91" s="6" t="s">
        <v>88</v>
      </c>
      <c r="D91" s="1"/>
      <c r="E91" s="1"/>
    </row>
    <row r="92" spans="2:5">
      <c r="B92" s="11">
        <v>32114</v>
      </c>
      <c r="C92" s="6" t="s">
        <v>89</v>
      </c>
      <c r="D92" s="1"/>
      <c r="E92" s="1"/>
    </row>
    <row r="93" spans="2:5">
      <c r="B93" s="11">
        <v>32113</v>
      </c>
      <c r="C93" s="6" t="s">
        <v>88</v>
      </c>
      <c r="D93" s="1"/>
      <c r="E93" s="1"/>
    </row>
    <row r="94" spans="2:5">
      <c r="B94" s="11">
        <v>32114</v>
      </c>
      <c r="C94" s="6" t="s">
        <v>89</v>
      </c>
      <c r="D94" s="1"/>
      <c r="E94" s="1"/>
    </row>
    <row r="95" spans="2:5">
      <c r="B95" s="7">
        <v>32115</v>
      </c>
      <c r="C95" s="6" t="s">
        <v>90</v>
      </c>
      <c r="D95" s="1"/>
      <c r="E95" s="1"/>
    </row>
    <row r="96" spans="2:5">
      <c r="B96" s="11">
        <v>32116</v>
      </c>
      <c r="C96" s="6" t="s">
        <v>91</v>
      </c>
      <c r="D96" s="1"/>
      <c r="E96" s="1"/>
    </row>
    <row r="97" spans="2:5">
      <c r="B97" s="18">
        <v>32117</v>
      </c>
      <c r="C97" s="6" t="s">
        <v>93</v>
      </c>
      <c r="D97" s="1"/>
      <c r="E97" s="1"/>
    </row>
    <row r="98" spans="2:5">
      <c r="B98" s="19">
        <v>32119</v>
      </c>
      <c r="C98" s="6" t="s">
        <v>92</v>
      </c>
      <c r="D98" s="1"/>
      <c r="E98" s="1"/>
    </row>
    <row r="99" spans="2:5">
      <c r="B99" s="7">
        <v>32121</v>
      </c>
      <c r="C99" s="6" t="s">
        <v>94</v>
      </c>
      <c r="D99" s="1"/>
      <c r="E99" s="1"/>
    </row>
    <row r="100" spans="2:5">
      <c r="B100" s="7">
        <v>32131</v>
      </c>
      <c r="C100" s="6" t="s">
        <v>95</v>
      </c>
      <c r="D100" s="1"/>
      <c r="E100" s="1"/>
    </row>
    <row r="101" spans="2:5">
      <c r="B101" s="7">
        <v>32132</v>
      </c>
      <c r="C101" s="6" t="s">
        <v>96</v>
      </c>
      <c r="D101" s="1"/>
      <c r="E101" s="1"/>
    </row>
    <row r="102" spans="2:5">
      <c r="B102" s="20">
        <v>32133</v>
      </c>
      <c r="C102" s="6" t="s">
        <v>97</v>
      </c>
      <c r="D102" s="1"/>
      <c r="E102" s="1"/>
    </row>
    <row r="103" spans="2:5">
      <c r="B103" s="7">
        <v>32134</v>
      </c>
      <c r="C103" s="6" t="s">
        <v>98</v>
      </c>
      <c r="D103" s="1"/>
      <c r="E103" s="1"/>
    </row>
    <row r="104" spans="2:5">
      <c r="B104" s="7">
        <v>32149</v>
      </c>
      <c r="C104" s="6" t="s">
        <v>99</v>
      </c>
      <c r="D104" s="1"/>
      <c r="E104" s="1"/>
    </row>
    <row r="105" spans="2:5">
      <c r="B105" s="7">
        <v>32211</v>
      </c>
      <c r="C105" s="6" t="s">
        <v>100</v>
      </c>
      <c r="D105" s="1"/>
      <c r="E105" s="1"/>
    </row>
    <row r="106" spans="2:5">
      <c r="B106" s="7">
        <v>32212</v>
      </c>
      <c r="C106" s="6" t="s">
        <v>101</v>
      </c>
      <c r="D106" s="1"/>
      <c r="E106" s="1"/>
    </row>
    <row r="107" spans="2:5">
      <c r="B107" s="7">
        <v>32213</v>
      </c>
      <c r="C107" s="6" t="s">
        <v>102</v>
      </c>
      <c r="D107" s="1"/>
      <c r="E107" s="1"/>
    </row>
    <row r="108" spans="2:5">
      <c r="B108" s="7">
        <v>32214</v>
      </c>
      <c r="C108" s="6" t="s">
        <v>103</v>
      </c>
      <c r="D108" s="1"/>
      <c r="E108" s="1"/>
    </row>
    <row r="109" spans="2:5">
      <c r="B109" s="7">
        <v>32216</v>
      </c>
      <c r="C109" s="6" t="s">
        <v>104</v>
      </c>
      <c r="D109" s="1"/>
      <c r="E109" s="1"/>
    </row>
    <row r="110" spans="2:5">
      <c r="B110" s="7">
        <v>32218</v>
      </c>
      <c r="C110" s="6" t="s">
        <v>105</v>
      </c>
      <c r="D110" s="1"/>
      <c r="E110" s="1"/>
    </row>
    <row r="111" spans="2:5">
      <c r="B111" s="7">
        <v>32219</v>
      </c>
      <c r="C111" s="6" t="s">
        <v>106</v>
      </c>
      <c r="D111" s="1"/>
      <c r="E111" s="1"/>
    </row>
    <row r="112" spans="2:5">
      <c r="B112" s="7">
        <v>32221</v>
      </c>
      <c r="C112" s="6" t="s">
        <v>107</v>
      </c>
      <c r="D112" s="1"/>
      <c r="E112" s="1"/>
    </row>
    <row r="113" spans="2:5">
      <c r="B113" s="7">
        <v>32224</v>
      </c>
      <c r="C113" s="6" t="s">
        <v>108</v>
      </c>
      <c r="D113" s="1"/>
      <c r="E113" s="1"/>
    </row>
    <row r="114" spans="2:5">
      <c r="B114" s="7">
        <v>32229</v>
      </c>
      <c r="C114" s="6" t="s">
        <v>109</v>
      </c>
      <c r="D114" s="1"/>
      <c r="E114" s="1"/>
    </row>
    <row r="115" spans="2:5">
      <c r="B115" s="7">
        <v>32231</v>
      </c>
      <c r="C115" s="6" t="s">
        <v>110</v>
      </c>
      <c r="D115" s="1"/>
      <c r="E115" s="1"/>
    </row>
    <row r="116" spans="2:5">
      <c r="B116" s="7">
        <v>32232</v>
      </c>
      <c r="C116" s="6" t="s">
        <v>111</v>
      </c>
      <c r="D116" s="1"/>
      <c r="E116" s="1"/>
    </row>
    <row r="117" spans="2:5">
      <c r="B117" s="7">
        <v>32233</v>
      </c>
      <c r="C117" s="6" t="s">
        <v>112</v>
      </c>
      <c r="D117" s="1"/>
      <c r="E117" s="1"/>
    </row>
    <row r="118" spans="2:5">
      <c r="B118" s="7">
        <v>32234</v>
      </c>
      <c r="C118" s="6" t="s">
        <v>113</v>
      </c>
      <c r="D118" s="1"/>
      <c r="E118" s="1"/>
    </row>
    <row r="119" spans="2:5" ht="29.25">
      <c r="B119" s="13" t="s">
        <v>114</v>
      </c>
      <c r="C119" s="12" t="s">
        <v>115</v>
      </c>
      <c r="D119" s="1"/>
      <c r="E119" s="1"/>
    </row>
    <row r="120" spans="2:5" ht="29.25">
      <c r="B120" s="13" t="s">
        <v>116</v>
      </c>
      <c r="C120" s="12" t="s">
        <v>117</v>
      </c>
      <c r="D120" s="1"/>
      <c r="E120" s="1"/>
    </row>
    <row r="121" spans="2:5">
      <c r="B121" s="13" t="s">
        <v>118</v>
      </c>
      <c r="C121" s="12" t="s">
        <v>119</v>
      </c>
      <c r="D121" s="1"/>
      <c r="E121" s="1"/>
    </row>
    <row r="122" spans="2:5">
      <c r="B122" s="7">
        <v>32251</v>
      </c>
      <c r="C122" s="6" t="s">
        <v>120</v>
      </c>
      <c r="D122" s="1"/>
      <c r="E122" s="1"/>
    </row>
    <row r="123" spans="2:5">
      <c r="B123" s="7">
        <v>32271</v>
      </c>
      <c r="C123" s="6" t="s">
        <v>121</v>
      </c>
      <c r="D123" s="1"/>
      <c r="E123" s="1"/>
    </row>
    <row r="124" spans="2:5">
      <c r="B124" s="7">
        <v>322711</v>
      </c>
      <c r="C124" s="6" t="s">
        <v>122</v>
      </c>
      <c r="D124" s="1"/>
      <c r="E124" s="1"/>
    </row>
    <row r="125" spans="2:5">
      <c r="B125" s="7">
        <v>32311</v>
      </c>
      <c r="C125" s="6" t="s">
        <v>123</v>
      </c>
      <c r="D125" s="1"/>
      <c r="E125" s="1"/>
    </row>
    <row r="126" spans="2:5">
      <c r="B126" s="7">
        <v>32312</v>
      </c>
      <c r="C126" s="6" t="s">
        <v>124</v>
      </c>
      <c r="D126" s="1"/>
      <c r="E126" s="1"/>
    </row>
    <row r="127" spans="2:5">
      <c r="B127" s="7">
        <v>32313</v>
      </c>
      <c r="C127" s="6" t="s">
        <v>125</v>
      </c>
      <c r="D127" s="1"/>
      <c r="E127" s="1"/>
    </row>
    <row r="128" spans="2:5">
      <c r="B128" s="7">
        <v>32314</v>
      </c>
      <c r="C128" s="6" t="s">
        <v>126</v>
      </c>
      <c r="D128" s="1"/>
      <c r="E128" s="1"/>
    </row>
    <row r="129" spans="2:5">
      <c r="B129" s="7">
        <v>32319</v>
      </c>
      <c r="C129" s="6" t="s">
        <v>127</v>
      </c>
      <c r="D129" s="1"/>
      <c r="E129" s="1"/>
    </row>
    <row r="130" spans="2:5">
      <c r="B130" s="7">
        <v>32321</v>
      </c>
      <c r="C130" s="6" t="s">
        <v>128</v>
      </c>
      <c r="D130" s="1"/>
      <c r="E130" s="1"/>
    </row>
    <row r="131" spans="2:5">
      <c r="B131" s="7">
        <v>32322</v>
      </c>
      <c r="C131" s="6" t="s">
        <v>129</v>
      </c>
      <c r="D131" s="1"/>
      <c r="E131" s="1"/>
    </row>
    <row r="132" spans="2:5">
      <c r="B132" s="7">
        <v>32326</v>
      </c>
      <c r="C132" s="6" t="s">
        <v>130</v>
      </c>
      <c r="D132" s="1"/>
      <c r="E132" s="1"/>
    </row>
    <row r="133" spans="2:5">
      <c r="B133" s="7">
        <v>32329</v>
      </c>
      <c r="C133" s="6" t="s">
        <v>131</v>
      </c>
      <c r="D133" s="1"/>
      <c r="E133" s="1"/>
    </row>
    <row r="134" spans="2:5">
      <c r="B134" s="7">
        <v>32331</v>
      </c>
      <c r="C134" s="6" t="s">
        <v>132</v>
      </c>
      <c r="D134" s="1"/>
      <c r="E134" s="1"/>
    </row>
    <row r="135" spans="2:5">
      <c r="B135" s="7">
        <v>32332</v>
      </c>
      <c r="C135" s="6" t="s">
        <v>133</v>
      </c>
      <c r="D135" s="1"/>
      <c r="E135" s="1"/>
    </row>
    <row r="136" spans="2:5">
      <c r="B136" s="7">
        <v>32333</v>
      </c>
      <c r="C136" s="6" t="s">
        <v>134</v>
      </c>
      <c r="D136" s="1"/>
      <c r="E136" s="1"/>
    </row>
    <row r="137" spans="2:5">
      <c r="B137" s="7">
        <v>32334</v>
      </c>
      <c r="C137" s="6" t="s">
        <v>135</v>
      </c>
      <c r="D137" s="1"/>
      <c r="E137" s="1"/>
    </row>
    <row r="138" spans="2:5">
      <c r="B138" s="7">
        <v>32339</v>
      </c>
      <c r="C138" s="6" t="s">
        <v>136</v>
      </c>
      <c r="D138" s="1"/>
      <c r="E138" s="1"/>
    </row>
    <row r="139" spans="2:5">
      <c r="B139" s="7">
        <v>32341</v>
      </c>
      <c r="C139" s="6" t="s">
        <v>137</v>
      </c>
      <c r="D139" s="1"/>
      <c r="E139" s="1"/>
    </row>
    <row r="140" spans="2:5">
      <c r="B140" s="7">
        <v>32342</v>
      </c>
      <c r="C140" s="6" t="s">
        <v>138</v>
      </c>
      <c r="D140" s="1"/>
      <c r="E140" s="1"/>
    </row>
    <row r="141" spans="2:5">
      <c r="B141" s="7">
        <v>32344</v>
      </c>
      <c r="C141" s="6" t="s">
        <v>139</v>
      </c>
      <c r="D141" s="1"/>
      <c r="E141" s="1"/>
    </row>
    <row r="142" spans="2:5">
      <c r="B142" s="7">
        <v>32349</v>
      </c>
      <c r="C142" s="6" t="s">
        <v>140</v>
      </c>
      <c r="D142" s="1"/>
      <c r="E142" s="1"/>
    </row>
    <row r="143" spans="2:5">
      <c r="B143" s="7">
        <v>32351</v>
      </c>
      <c r="C143" s="6" t="s">
        <v>141</v>
      </c>
      <c r="D143" s="1"/>
      <c r="E143" s="1"/>
    </row>
    <row r="144" spans="2:5">
      <c r="B144" s="7">
        <v>32352</v>
      </c>
      <c r="C144" s="6" t="s">
        <v>142</v>
      </c>
      <c r="D144" s="1"/>
      <c r="E144" s="1"/>
    </row>
    <row r="145" spans="2:5">
      <c r="B145" s="7">
        <v>32353</v>
      </c>
      <c r="C145" s="6" t="s">
        <v>143</v>
      </c>
      <c r="D145" s="1"/>
      <c r="E145" s="1"/>
    </row>
    <row r="146" spans="2:5">
      <c r="B146" s="7">
        <v>32354</v>
      </c>
      <c r="C146" s="6" t="s">
        <v>144</v>
      </c>
      <c r="D146" s="1"/>
      <c r="E146" s="1"/>
    </row>
    <row r="147" spans="2:5">
      <c r="B147" s="7">
        <v>32355</v>
      </c>
      <c r="C147" s="6" t="s">
        <v>145</v>
      </c>
      <c r="D147" s="1"/>
      <c r="E147" s="1"/>
    </row>
    <row r="148" spans="2:5">
      <c r="B148" s="7">
        <v>32361</v>
      </c>
      <c r="C148" s="6" t="s">
        <v>146</v>
      </c>
      <c r="D148" s="1"/>
      <c r="E148" s="1"/>
    </row>
    <row r="149" spans="2:5">
      <c r="B149" s="7">
        <v>32363</v>
      </c>
      <c r="C149" s="6" t="s">
        <v>147</v>
      </c>
      <c r="D149" s="1"/>
      <c r="E149" s="1"/>
    </row>
    <row r="150" spans="2:5">
      <c r="B150" s="21">
        <v>32371</v>
      </c>
      <c r="C150" s="6" t="s">
        <v>148</v>
      </c>
      <c r="D150" s="1"/>
      <c r="E150" s="1"/>
    </row>
    <row r="151" spans="2:5">
      <c r="B151" s="21">
        <v>32372</v>
      </c>
      <c r="C151" s="6" t="s">
        <v>149</v>
      </c>
      <c r="D151" s="1"/>
      <c r="E151" s="1"/>
    </row>
    <row r="152" spans="2:5">
      <c r="B152" s="7">
        <v>32374</v>
      </c>
      <c r="C152" s="6" t="s">
        <v>150</v>
      </c>
      <c r="D152" s="1"/>
      <c r="E152" s="1"/>
    </row>
    <row r="153" spans="2:5">
      <c r="B153" s="7">
        <v>32375</v>
      </c>
      <c r="C153" s="6" t="s">
        <v>151</v>
      </c>
      <c r="D153" s="1"/>
      <c r="E153" s="1"/>
    </row>
    <row r="154" spans="2:5">
      <c r="B154" s="7">
        <v>32376</v>
      </c>
      <c r="C154" s="6" t="s">
        <v>152</v>
      </c>
      <c r="D154" s="1"/>
      <c r="E154" s="1"/>
    </row>
    <row r="155" spans="2:5">
      <c r="B155" s="7">
        <v>32377</v>
      </c>
      <c r="C155" s="6" t="s">
        <v>153</v>
      </c>
      <c r="D155" s="1"/>
      <c r="E155" s="1"/>
    </row>
    <row r="156" spans="2:5">
      <c r="B156" s="7">
        <v>32378</v>
      </c>
      <c r="C156" s="6" t="s">
        <v>154</v>
      </c>
      <c r="D156" s="1"/>
      <c r="E156" s="1"/>
    </row>
    <row r="157" spans="2:5">
      <c r="B157" s="7">
        <v>32381</v>
      </c>
      <c r="C157" s="6" t="s">
        <v>155</v>
      </c>
      <c r="D157" s="1"/>
      <c r="E157" s="1"/>
    </row>
    <row r="158" spans="2:5">
      <c r="B158" s="7">
        <v>32382</v>
      </c>
      <c r="C158" s="6" t="s">
        <v>156</v>
      </c>
      <c r="D158" s="1"/>
      <c r="E158" s="1"/>
    </row>
    <row r="159" spans="2:5">
      <c r="B159" s="7">
        <v>32389</v>
      </c>
      <c r="C159" s="6" t="s">
        <v>157</v>
      </c>
      <c r="D159" s="1"/>
      <c r="E159" s="1"/>
    </row>
    <row r="160" spans="2:5">
      <c r="B160" s="7">
        <v>32391</v>
      </c>
      <c r="C160" s="6" t="s">
        <v>158</v>
      </c>
      <c r="D160" s="1"/>
      <c r="E160" s="1"/>
    </row>
    <row r="161" spans="2:5">
      <c r="B161" s="15">
        <v>323911</v>
      </c>
      <c r="C161" s="6" t="s">
        <v>159</v>
      </c>
      <c r="D161" s="1"/>
      <c r="E161" s="1"/>
    </row>
    <row r="162" spans="2:5">
      <c r="B162" s="15">
        <v>323912</v>
      </c>
      <c r="C162" s="22" t="s">
        <v>160</v>
      </c>
      <c r="D162" s="1"/>
      <c r="E162" s="1"/>
    </row>
    <row r="163" spans="2:5">
      <c r="B163" s="15">
        <v>323913</v>
      </c>
      <c r="C163" s="22" t="s">
        <v>161</v>
      </c>
      <c r="D163" s="1"/>
      <c r="E163" s="1"/>
    </row>
    <row r="164" spans="2:5">
      <c r="B164" s="15">
        <v>323914</v>
      </c>
      <c r="C164" s="22" t="s">
        <v>162</v>
      </c>
      <c r="D164" s="1"/>
      <c r="E164" s="1"/>
    </row>
    <row r="165" spans="2:5">
      <c r="B165" s="15">
        <v>323915</v>
      </c>
      <c r="C165" s="22" t="s">
        <v>163</v>
      </c>
      <c r="D165" s="1"/>
      <c r="E165" s="1"/>
    </row>
    <row r="166" spans="2:5">
      <c r="B166" s="15">
        <v>32392</v>
      </c>
      <c r="C166" s="22" t="s">
        <v>164</v>
      </c>
      <c r="D166" s="1"/>
      <c r="E166" s="1"/>
    </row>
    <row r="167" spans="2:5">
      <c r="B167" s="7">
        <v>32395</v>
      </c>
      <c r="C167" s="7" t="s">
        <v>165</v>
      </c>
      <c r="D167" s="6"/>
      <c r="E167" s="1"/>
    </row>
    <row r="168" spans="2:5">
      <c r="B168" s="7">
        <v>32396</v>
      </c>
      <c r="C168" s="7" t="s">
        <v>166</v>
      </c>
      <c r="D168" s="6"/>
      <c r="E168" s="1"/>
    </row>
    <row r="169" spans="2:5">
      <c r="B169" s="7">
        <v>32399</v>
      </c>
      <c r="C169" s="5" t="s">
        <v>167</v>
      </c>
      <c r="D169" s="6"/>
      <c r="E169" s="1"/>
    </row>
    <row r="170" spans="2:5">
      <c r="B170" s="7">
        <v>323991</v>
      </c>
      <c r="C170" s="6" t="s">
        <v>168</v>
      </c>
      <c r="D170" s="1"/>
      <c r="E170" s="1"/>
    </row>
    <row r="171" spans="2:5">
      <c r="B171" s="7">
        <v>323992</v>
      </c>
      <c r="C171" s="6" t="s">
        <v>169</v>
      </c>
      <c r="D171" s="1"/>
      <c r="E171" s="1"/>
    </row>
    <row r="172" spans="2:5">
      <c r="B172" s="21">
        <v>32411</v>
      </c>
      <c r="C172" s="6" t="s">
        <v>170</v>
      </c>
      <c r="D172" s="1"/>
      <c r="E172" s="1"/>
    </row>
    <row r="173" spans="2:5">
      <c r="B173" s="21">
        <v>32412</v>
      </c>
      <c r="C173" s="6" t="s">
        <v>171</v>
      </c>
      <c r="D173" s="1"/>
      <c r="E173" s="1"/>
    </row>
    <row r="174" spans="2:5">
      <c r="B174" s="7">
        <v>32911</v>
      </c>
      <c r="C174" s="6" t="s">
        <v>172</v>
      </c>
      <c r="D174" s="1"/>
      <c r="E174" s="1"/>
    </row>
    <row r="175" spans="2:5">
      <c r="B175" s="7">
        <v>32922</v>
      </c>
      <c r="C175" s="6" t="s">
        <v>173</v>
      </c>
      <c r="D175" s="1"/>
      <c r="E175" s="1"/>
    </row>
    <row r="176" spans="2:5">
      <c r="B176" s="7">
        <v>329231</v>
      </c>
      <c r="C176" s="6" t="s">
        <v>174</v>
      </c>
      <c r="D176" s="1"/>
      <c r="E176" s="1"/>
    </row>
    <row r="177" spans="2:5">
      <c r="B177" s="7">
        <v>32931</v>
      </c>
      <c r="C177" s="6" t="s">
        <v>175</v>
      </c>
      <c r="D177" s="1"/>
      <c r="E177" s="1"/>
    </row>
    <row r="178" spans="2:5">
      <c r="B178" s="15">
        <v>329311</v>
      </c>
      <c r="C178" s="22" t="s">
        <v>176</v>
      </c>
      <c r="D178" s="1"/>
      <c r="E178" s="1"/>
    </row>
    <row r="179" spans="2:5">
      <c r="B179" s="15">
        <v>329312</v>
      </c>
      <c r="C179" s="22" t="s">
        <v>177</v>
      </c>
      <c r="D179" s="1"/>
      <c r="E179" s="1"/>
    </row>
    <row r="180" spans="2:5">
      <c r="B180" s="15">
        <v>329313</v>
      </c>
      <c r="C180" s="22" t="s">
        <v>178</v>
      </c>
      <c r="D180" s="1"/>
      <c r="E180" s="1"/>
    </row>
    <row r="181" spans="2:5">
      <c r="B181" s="7">
        <v>32941</v>
      </c>
      <c r="C181" s="6" t="s">
        <v>179</v>
      </c>
      <c r="D181" s="1"/>
      <c r="E181" s="1"/>
    </row>
    <row r="182" spans="2:5">
      <c r="B182" s="7">
        <v>32951</v>
      </c>
      <c r="C182" s="6" t="s">
        <v>189</v>
      </c>
      <c r="D182" s="1"/>
      <c r="E182" s="1"/>
    </row>
    <row r="183" spans="2:5">
      <c r="B183" s="7">
        <v>32952</v>
      </c>
      <c r="C183" s="6" t="s">
        <v>180</v>
      </c>
      <c r="D183" s="1"/>
      <c r="E183" s="1"/>
    </row>
    <row r="184" spans="2:5">
      <c r="B184" s="7">
        <v>32953</v>
      </c>
      <c r="C184" s="6" t="s">
        <v>181</v>
      </c>
      <c r="D184" s="1"/>
      <c r="E184" s="1"/>
    </row>
    <row r="185" spans="2:5">
      <c r="B185" s="7">
        <v>32955</v>
      </c>
      <c r="C185" s="6" t="s">
        <v>182</v>
      </c>
      <c r="D185" s="1"/>
      <c r="E185" s="1"/>
    </row>
    <row r="186" spans="2:5">
      <c r="B186" s="7">
        <v>329551</v>
      </c>
      <c r="C186" s="6" t="s">
        <v>183</v>
      </c>
      <c r="D186" s="1"/>
      <c r="E186" s="1"/>
    </row>
    <row r="187" spans="2:5">
      <c r="B187" s="7">
        <v>329552</v>
      </c>
      <c r="C187" s="6" t="s">
        <v>184</v>
      </c>
      <c r="D187" s="1"/>
      <c r="E187" s="1"/>
    </row>
    <row r="188" spans="2:5">
      <c r="B188" s="7">
        <v>32959</v>
      </c>
      <c r="C188" s="6" t="s">
        <v>185</v>
      </c>
      <c r="D188" s="1"/>
      <c r="E188" s="1"/>
    </row>
    <row r="189" spans="2:5">
      <c r="B189" s="7">
        <v>32991</v>
      </c>
      <c r="C189" s="6" t="s">
        <v>186</v>
      </c>
      <c r="D189" s="1"/>
      <c r="E189" s="1"/>
    </row>
    <row r="190" spans="2:5">
      <c r="B190" s="7">
        <v>32992</v>
      </c>
      <c r="C190" s="6" t="s">
        <v>187</v>
      </c>
      <c r="D190" s="1"/>
      <c r="E190" s="1"/>
    </row>
    <row r="191" spans="2:5">
      <c r="B191" s="7">
        <v>32999</v>
      </c>
      <c r="C191" s="6" t="s">
        <v>188</v>
      </c>
      <c r="D191" s="1"/>
      <c r="E191" s="1"/>
    </row>
    <row r="192" spans="2:5">
      <c r="B192" s="7">
        <v>34311</v>
      </c>
      <c r="C192" s="6" t="s">
        <v>190</v>
      </c>
      <c r="D192" s="1"/>
      <c r="E192" s="1"/>
    </row>
    <row r="193" spans="2:5">
      <c r="B193" s="7">
        <v>34312</v>
      </c>
      <c r="C193" s="6" t="s">
        <v>191</v>
      </c>
      <c r="D193" s="1"/>
      <c r="E193" s="1"/>
    </row>
    <row r="194" spans="2:5">
      <c r="B194" s="7">
        <v>35311</v>
      </c>
      <c r="C194" s="6" t="s">
        <v>192</v>
      </c>
      <c r="D194" s="1"/>
      <c r="E194" s="1"/>
    </row>
    <row r="195" spans="2:5">
      <c r="B195" s="7">
        <v>37215</v>
      </c>
      <c r="C195" s="6" t="s">
        <v>193</v>
      </c>
      <c r="D195" s="1"/>
      <c r="E195" s="1"/>
    </row>
    <row r="196" spans="2:5">
      <c r="B196" s="7">
        <v>37231</v>
      </c>
      <c r="C196" s="6" t="s">
        <v>194</v>
      </c>
      <c r="D196" s="1"/>
      <c r="E196" s="1"/>
    </row>
    <row r="197" spans="2:5">
      <c r="B197" s="7">
        <v>38119</v>
      </c>
      <c r="C197" s="6" t="s">
        <v>195</v>
      </c>
      <c r="D197" s="1"/>
      <c r="E197" s="1"/>
    </row>
    <row r="198" spans="2:5">
      <c r="B198" s="23">
        <v>41231</v>
      </c>
      <c r="C198" s="24" t="s">
        <v>196</v>
      </c>
      <c r="D198" s="1"/>
      <c r="E198" s="1"/>
    </row>
    <row r="199" spans="2:5">
      <c r="B199" s="7">
        <v>42211</v>
      </c>
      <c r="C199" s="6" t="s">
        <v>197</v>
      </c>
      <c r="D199" s="1"/>
      <c r="E199" s="1"/>
    </row>
    <row r="200" spans="2:5">
      <c r="B200" s="7">
        <v>42212</v>
      </c>
      <c r="C200" s="6" t="s">
        <v>198</v>
      </c>
      <c r="D200" s="1"/>
      <c r="E200" s="1"/>
    </row>
    <row r="201" spans="2:5">
      <c r="B201" s="7">
        <v>42219</v>
      </c>
      <c r="C201" s="6" t="s">
        <v>199</v>
      </c>
      <c r="D201" s="1"/>
      <c r="E201" s="1"/>
    </row>
    <row r="202" spans="2:5">
      <c r="B202" s="7">
        <v>42222</v>
      </c>
      <c r="C202" s="6" t="s">
        <v>200</v>
      </c>
      <c r="D202" s="1"/>
      <c r="E202" s="1"/>
    </row>
    <row r="203" spans="2:5">
      <c r="B203" s="7">
        <v>42229</v>
      </c>
      <c r="C203" s="6" t="s">
        <v>201</v>
      </c>
      <c r="D203" s="1"/>
      <c r="E203" s="1"/>
    </row>
    <row r="204" spans="2:5">
      <c r="B204" s="7">
        <v>42231</v>
      </c>
      <c r="C204" s="6" t="s">
        <v>202</v>
      </c>
      <c r="D204" s="1"/>
      <c r="E204" s="1"/>
    </row>
    <row r="205" spans="2:5">
      <c r="B205" s="7">
        <v>42239</v>
      </c>
      <c r="C205" s="6" t="s">
        <v>203</v>
      </c>
      <c r="D205" s="1"/>
      <c r="E205" s="1"/>
    </row>
    <row r="206" spans="2:5">
      <c r="B206" s="7">
        <v>42242</v>
      </c>
      <c r="C206" s="6" t="s">
        <v>204</v>
      </c>
      <c r="D206" s="1"/>
      <c r="E206" s="1"/>
    </row>
    <row r="207" spans="2:5">
      <c r="B207" s="7">
        <v>42252</v>
      </c>
      <c r="C207" s="6" t="s">
        <v>205</v>
      </c>
      <c r="D207" s="1"/>
      <c r="E207" s="1"/>
    </row>
    <row r="208" spans="2:5">
      <c r="B208" s="7">
        <v>42271</v>
      </c>
      <c r="C208" s="6" t="s">
        <v>206</v>
      </c>
      <c r="D208" s="1"/>
      <c r="E208" s="1"/>
    </row>
    <row r="209" spans="2:5">
      <c r="B209" s="7">
        <v>42272</v>
      </c>
      <c r="C209" s="6" t="s">
        <v>207</v>
      </c>
      <c r="D209" s="1"/>
      <c r="E209" s="1"/>
    </row>
    <row r="210" spans="2:5">
      <c r="B210" s="7">
        <v>42273</v>
      </c>
      <c r="C210" s="6" t="s">
        <v>208</v>
      </c>
      <c r="D210" s="1"/>
      <c r="E210" s="1"/>
    </row>
    <row r="211" spans="2:5">
      <c r="B211" s="7">
        <v>42411</v>
      </c>
      <c r="C211" s="6" t="s">
        <v>209</v>
      </c>
      <c r="D211" s="1"/>
      <c r="E211" s="1"/>
    </row>
    <row r="212" spans="2:5">
      <c r="B212" s="7">
        <v>45111</v>
      </c>
      <c r="C212" s="6" t="s">
        <v>210</v>
      </c>
      <c r="D212" s="1"/>
      <c r="E212" s="1"/>
    </row>
    <row r="213" spans="2:5">
      <c r="B213" s="7">
        <v>451111</v>
      </c>
      <c r="C213" s="6" t="s">
        <v>211</v>
      </c>
      <c r="D213" s="1"/>
      <c r="E213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opLeftCell="J1" workbookViewId="0">
      <selection activeCell="T30" sqref="T30:X30"/>
    </sheetView>
  </sheetViews>
  <sheetFormatPr defaultRowHeight="15"/>
  <cols>
    <col min="2" max="2" width="16.28515625" customWidth="1"/>
    <col min="3" max="3" width="54.5703125" style="47" bestFit="1" customWidth="1"/>
    <col min="4" max="4" width="19.5703125" bestFit="1" customWidth="1"/>
    <col min="5" max="5" width="12.7109375" bestFit="1" customWidth="1"/>
    <col min="6" max="6" width="14.85546875" bestFit="1" customWidth="1"/>
    <col min="7" max="7" width="15.140625" bestFit="1" customWidth="1"/>
    <col min="8" max="9" width="15.140625" style="47" customWidth="1"/>
    <col min="10" max="12" width="14.140625" style="47" customWidth="1"/>
    <col min="13" max="13" width="35.140625" style="47" bestFit="1" customWidth="1"/>
    <col min="14" max="14" width="14.7109375" bestFit="1" customWidth="1"/>
    <col min="15" max="18" width="14.7109375" style="47" customWidth="1"/>
    <col min="19" max="19" width="35.140625" style="47" bestFit="1" customWidth="1"/>
    <col min="20" max="20" width="11.42578125" bestFit="1" customWidth="1"/>
    <col min="21" max="21" width="11.42578125" style="47" customWidth="1"/>
    <col min="22" max="22" width="12.7109375" bestFit="1" customWidth="1"/>
    <col min="23" max="23" width="11.28515625" bestFit="1" customWidth="1"/>
    <col min="24" max="24" width="12.140625" bestFit="1" customWidth="1"/>
  </cols>
  <sheetData>
    <row r="1" spans="1:24">
      <c r="A1" s="47"/>
      <c r="B1" s="47"/>
      <c r="C1"/>
    </row>
    <row r="3" spans="1:24" ht="15.75">
      <c r="A3" s="1"/>
      <c r="B3" s="1"/>
      <c r="C3" s="1"/>
      <c r="D3" s="353" t="s">
        <v>322</v>
      </c>
      <c r="E3" s="354"/>
      <c r="F3" s="354"/>
      <c r="G3" s="354"/>
      <c r="H3" s="354"/>
      <c r="I3" s="355"/>
      <c r="J3" s="355"/>
      <c r="K3" s="355"/>
      <c r="L3" s="355"/>
      <c r="M3" s="348"/>
      <c r="N3" s="347" t="s">
        <v>323</v>
      </c>
      <c r="O3" s="351"/>
      <c r="P3" s="351"/>
      <c r="Q3" s="351"/>
      <c r="R3" s="351"/>
      <c r="S3" s="348"/>
      <c r="T3" s="353" t="s">
        <v>324</v>
      </c>
      <c r="U3" s="355"/>
      <c r="V3" s="362"/>
      <c r="W3" s="362"/>
      <c r="X3" s="363"/>
    </row>
    <row r="4" spans="1:24" ht="15.75">
      <c r="A4" s="1"/>
      <c r="B4" s="1"/>
      <c r="C4" s="1" t="s">
        <v>19</v>
      </c>
      <c r="D4" s="85" t="s">
        <v>316</v>
      </c>
      <c r="E4" s="85" t="s">
        <v>311</v>
      </c>
      <c r="F4" s="85" t="s">
        <v>313</v>
      </c>
      <c r="G4" s="85" t="s">
        <v>315</v>
      </c>
      <c r="H4" s="85" t="s">
        <v>327</v>
      </c>
      <c r="I4" s="85" t="s">
        <v>326</v>
      </c>
      <c r="J4" s="85" t="s">
        <v>325</v>
      </c>
      <c r="K4" s="335" t="s">
        <v>335</v>
      </c>
      <c r="L4" s="335" t="s">
        <v>336</v>
      </c>
      <c r="M4" s="335" t="s">
        <v>331</v>
      </c>
      <c r="N4" s="101" t="s">
        <v>313</v>
      </c>
      <c r="O4" s="101" t="s">
        <v>325</v>
      </c>
      <c r="P4" s="101" t="s">
        <v>327</v>
      </c>
      <c r="Q4" s="335" t="s">
        <v>335</v>
      </c>
      <c r="R4" s="335" t="s">
        <v>336</v>
      </c>
      <c r="S4" s="335" t="s">
        <v>331</v>
      </c>
      <c r="T4" s="85" t="s">
        <v>313</v>
      </c>
      <c r="U4" s="101" t="s">
        <v>325</v>
      </c>
      <c r="V4" s="103" t="s">
        <v>327</v>
      </c>
      <c r="W4" s="335" t="s">
        <v>335</v>
      </c>
      <c r="X4" s="335" t="s">
        <v>336</v>
      </c>
    </row>
    <row r="5" spans="1:24" ht="15.75">
      <c r="A5" s="1">
        <v>1</v>
      </c>
      <c r="B5" s="50">
        <v>6323</v>
      </c>
      <c r="C5" s="51" t="s">
        <v>275</v>
      </c>
      <c r="D5" s="90">
        <v>467700.59</v>
      </c>
      <c r="E5" s="91"/>
      <c r="F5" s="90">
        <v>2468200.2200000002</v>
      </c>
      <c r="G5" s="90">
        <v>1056842.05</v>
      </c>
      <c r="H5" s="90">
        <v>3370955.07</v>
      </c>
      <c r="I5" s="94">
        <v>7417502.5499999998</v>
      </c>
      <c r="J5" s="90">
        <v>7650</v>
      </c>
      <c r="K5" s="90">
        <v>209096.64</v>
      </c>
      <c r="L5" s="90">
        <v>157120.64000000001</v>
      </c>
      <c r="M5" s="90">
        <v>436159.7</v>
      </c>
      <c r="N5" s="27">
        <v>3182575.51</v>
      </c>
      <c r="O5" s="27"/>
      <c r="P5" s="27">
        <v>963205.72</v>
      </c>
      <c r="Q5" s="27">
        <v>203314.98</v>
      </c>
      <c r="R5" s="27">
        <v>151338.97</v>
      </c>
      <c r="S5" s="357">
        <v>376538.4</v>
      </c>
      <c r="T5" s="27">
        <v>69932.399999999994</v>
      </c>
      <c r="U5" s="27">
        <v>60000</v>
      </c>
      <c r="V5" s="68">
        <v>35000</v>
      </c>
      <c r="W5" s="68">
        <v>105285.06</v>
      </c>
      <c r="X5" s="68">
        <v>94401.26</v>
      </c>
    </row>
    <row r="6" spans="1:24" ht="28.5">
      <c r="A6" s="1">
        <v>2</v>
      </c>
      <c r="B6" s="50">
        <v>6391</v>
      </c>
      <c r="C6" s="26" t="s">
        <v>33</v>
      </c>
      <c r="D6" s="90"/>
      <c r="E6" s="90"/>
      <c r="F6" s="90"/>
      <c r="G6" s="52"/>
      <c r="H6" s="52"/>
      <c r="I6" s="52"/>
      <c r="J6" s="52"/>
      <c r="K6" s="52"/>
      <c r="L6" s="52"/>
      <c r="M6" s="52"/>
      <c r="N6" s="27"/>
      <c r="O6" s="27"/>
      <c r="P6" s="27"/>
      <c r="Q6" s="27"/>
      <c r="R6" s="27"/>
      <c r="S6" s="357"/>
      <c r="T6" s="27"/>
      <c r="U6" s="27"/>
      <c r="V6" s="68"/>
      <c r="W6" s="68"/>
      <c r="X6" s="68"/>
    </row>
    <row r="7" spans="1:24" ht="28.5">
      <c r="A7" s="1">
        <v>3</v>
      </c>
      <c r="B7" s="25">
        <v>6393</v>
      </c>
      <c r="C7" s="70" t="s">
        <v>36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27"/>
      <c r="O7" s="27"/>
      <c r="P7" s="27"/>
      <c r="Q7" s="27"/>
      <c r="R7" s="27"/>
      <c r="S7" s="357"/>
      <c r="T7" s="27"/>
      <c r="U7" s="27"/>
      <c r="V7" s="68"/>
      <c r="W7" s="68"/>
      <c r="X7" s="68"/>
    </row>
    <row r="8" spans="1:24" ht="15.75">
      <c r="A8" s="1"/>
      <c r="B8" s="29"/>
      <c r="C8" s="77" t="s">
        <v>319</v>
      </c>
      <c r="D8" s="92">
        <f>SUM(D5:D7)</f>
        <v>467700.59</v>
      </c>
      <c r="E8" s="92"/>
      <c r="F8" s="92">
        <f t="shared" ref="F8:N8" si="0">SUM(F5:F7)</f>
        <v>2468200.2200000002</v>
      </c>
      <c r="G8" s="92">
        <f t="shared" si="0"/>
        <v>1056842.05</v>
      </c>
      <c r="H8" s="92">
        <f t="shared" si="0"/>
        <v>3370955.07</v>
      </c>
      <c r="I8" s="92">
        <f t="shared" si="0"/>
        <v>7417502.5499999998</v>
      </c>
      <c r="J8" s="92">
        <f t="shared" si="0"/>
        <v>7650</v>
      </c>
      <c r="K8" s="92">
        <f>SUM(K5:K7)</f>
        <v>209096.64</v>
      </c>
      <c r="L8" s="92">
        <f>SUM(L5:L7)</f>
        <v>157120.64000000001</v>
      </c>
      <c r="M8" s="92">
        <f>M5</f>
        <v>436159.7</v>
      </c>
      <c r="N8" s="102">
        <f t="shared" si="0"/>
        <v>3182575.51</v>
      </c>
      <c r="O8" s="102"/>
      <c r="P8" s="102">
        <f>SUM(P5:P7)</f>
        <v>963205.72</v>
      </c>
      <c r="Q8" s="102">
        <f>SUM(Q5:Q7)</f>
        <v>203314.98</v>
      </c>
      <c r="R8" s="102">
        <f>SUM(R5:R7)</f>
        <v>151338.97</v>
      </c>
      <c r="S8" s="108">
        <f>S5</f>
        <v>376538.4</v>
      </c>
      <c r="T8" s="102">
        <f>SUM(T5:T7)</f>
        <v>69932.399999999994</v>
      </c>
      <c r="U8" s="102">
        <f>SUM(U5:U7)</f>
        <v>60000</v>
      </c>
      <c r="V8" s="102">
        <f>SUM(V5:V7)</f>
        <v>35000</v>
      </c>
      <c r="W8" s="102">
        <f>SUM(W5:W7)</f>
        <v>105285.06</v>
      </c>
      <c r="X8" s="102">
        <f>SUM(X5:X7)</f>
        <v>94401.26</v>
      </c>
    </row>
    <row r="9" spans="1:24" ht="15.75">
      <c r="A9" s="1"/>
      <c r="B9" s="58"/>
      <c r="C9" s="58"/>
      <c r="D9" s="93"/>
      <c r="E9" s="93"/>
      <c r="F9" s="93"/>
      <c r="G9" s="93"/>
      <c r="H9" s="93"/>
      <c r="I9" s="93"/>
      <c r="J9" s="93"/>
      <c r="K9" s="93"/>
      <c r="L9" s="93"/>
      <c r="M9" s="93"/>
      <c r="N9" s="65"/>
      <c r="O9" s="65"/>
      <c r="P9" s="65"/>
      <c r="Q9" s="65"/>
      <c r="R9" s="65"/>
      <c r="S9" s="65"/>
      <c r="T9" s="65"/>
      <c r="U9" s="65"/>
      <c r="V9" s="65"/>
      <c r="W9" s="364"/>
      <c r="X9" s="364"/>
    </row>
    <row r="10" spans="1:24" ht="15.75">
      <c r="A10" s="1">
        <v>5</v>
      </c>
      <c r="B10" s="50">
        <v>3111</v>
      </c>
      <c r="C10" s="17" t="s">
        <v>212</v>
      </c>
      <c r="D10" s="94">
        <v>88605.37</v>
      </c>
      <c r="E10" s="94">
        <v>60185</v>
      </c>
      <c r="F10" s="94">
        <v>248545.76</v>
      </c>
      <c r="G10" s="94">
        <v>413415.69</v>
      </c>
      <c r="H10" s="94">
        <v>360046.18</v>
      </c>
      <c r="I10" s="94"/>
      <c r="J10" s="94">
        <v>30000</v>
      </c>
      <c r="K10" s="94">
        <v>209096.64</v>
      </c>
      <c r="L10" s="94">
        <v>157120.64000000001</v>
      </c>
      <c r="M10" s="94">
        <v>237738.4</v>
      </c>
      <c r="N10" s="63"/>
      <c r="O10" s="63">
        <v>30000</v>
      </c>
      <c r="P10" s="63">
        <v>360046.18</v>
      </c>
      <c r="Q10" s="27">
        <v>203314.98</v>
      </c>
      <c r="R10" s="27">
        <v>151338.97</v>
      </c>
      <c r="S10" s="94">
        <v>237738.4</v>
      </c>
      <c r="T10" s="63">
        <v>55712.15</v>
      </c>
      <c r="U10" s="63">
        <v>30000</v>
      </c>
      <c r="V10" s="63"/>
      <c r="W10" s="68">
        <v>105285.06</v>
      </c>
      <c r="X10" s="68">
        <v>94401.26</v>
      </c>
    </row>
    <row r="11" spans="1:24" ht="15.75">
      <c r="A11" s="1">
        <v>6</v>
      </c>
      <c r="B11" s="71">
        <v>3211</v>
      </c>
      <c r="C11" s="72" t="s">
        <v>216</v>
      </c>
      <c r="D11" s="95">
        <v>69573.7</v>
      </c>
      <c r="E11" s="95">
        <v>8514</v>
      </c>
      <c r="F11" s="95">
        <v>38000</v>
      </c>
      <c r="G11" s="94">
        <v>199240</v>
      </c>
      <c r="H11" s="94">
        <v>8590</v>
      </c>
      <c r="I11" s="94"/>
      <c r="J11" s="94">
        <v>30000</v>
      </c>
      <c r="K11" s="94"/>
      <c r="L11" s="94"/>
      <c r="M11" s="94">
        <v>80000</v>
      </c>
      <c r="N11" s="6"/>
      <c r="O11" s="28">
        <v>30000</v>
      </c>
      <c r="P11" s="28">
        <v>121590</v>
      </c>
      <c r="Q11" s="28"/>
      <c r="R11" s="28"/>
      <c r="S11" s="97">
        <v>120000</v>
      </c>
      <c r="T11" s="57"/>
      <c r="U11" s="57">
        <v>30000</v>
      </c>
      <c r="V11" s="28"/>
      <c r="W11" s="68"/>
      <c r="X11" s="68"/>
    </row>
    <row r="12" spans="1:24" ht="15.75">
      <c r="A12" s="1">
        <v>7</v>
      </c>
      <c r="B12" s="73">
        <v>3212</v>
      </c>
      <c r="C12" s="240" t="s">
        <v>94</v>
      </c>
      <c r="D12" s="95"/>
      <c r="E12" s="95"/>
      <c r="F12" s="95"/>
      <c r="G12" s="94"/>
      <c r="H12" s="94"/>
      <c r="I12" s="94"/>
      <c r="J12" s="94"/>
      <c r="K12" s="94"/>
      <c r="L12" s="94"/>
      <c r="M12" s="94">
        <v>13800</v>
      </c>
      <c r="N12" s="6"/>
      <c r="O12" s="28"/>
      <c r="P12" s="28"/>
      <c r="Q12" s="28"/>
      <c r="R12" s="28"/>
      <c r="S12" s="97">
        <v>13800</v>
      </c>
      <c r="T12" s="57"/>
      <c r="U12" s="57"/>
      <c r="V12" s="28"/>
      <c r="W12" s="68"/>
      <c r="X12" s="68"/>
    </row>
    <row r="13" spans="1:24" ht="15.75">
      <c r="A13" s="1">
        <v>8</v>
      </c>
      <c r="B13" s="46">
        <v>32211</v>
      </c>
      <c r="C13" s="6" t="s">
        <v>100</v>
      </c>
      <c r="D13" s="46"/>
      <c r="E13" s="46"/>
      <c r="F13" s="55"/>
      <c r="G13" s="96"/>
      <c r="H13" s="96"/>
      <c r="I13" s="96"/>
      <c r="J13" s="96"/>
      <c r="K13" s="96"/>
      <c r="L13" s="96"/>
      <c r="M13" s="96"/>
      <c r="N13" s="63"/>
      <c r="O13" s="63"/>
      <c r="P13" s="63"/>
      <c r="Q13" s="63"/>
      <c r="R13" s="63"/>
      <c r="S13" s="94"/>
      <c r="T13" s="63"/>
      <c r="U13" s="63"/>
      <c r="V13" s="63"/>
      <c r="W13" s="68"/>
      <c r="X13" s="68"/>
    </row>
    <row r="14" spans="1:24" ht="15.75">
      <c r="A14" s="1">
        <v>9</v>
      </c>
      <c r="B14" s="73">
        <v>32319</v>
      </c>
      <c r="C14" s="6" t="s">
        <v>127</v>
      </c>
      <c r="D14" s="95"/>
      <c r="E14" s="95"/>
      <c r="F14" s="95"/>
      <c r="G14" s="94">
        <v>97300</v>
      </c>
      <c r="H14" s="94"/>
      <c r="I14" s="94"/>
      <c r="J14" s="94"/>
      <c r="K14" s="94"/>
      <c r="L14" s="94"/>
      <c r="M14" s="94"/>
      <c r="N14" s="63"/>
      <c r="O14" s="63"/>
      <c r="P14" s="63"/>
      <c r="Q14" s="63"/>
      <c r="R14" s="63"/>
      <c r="S14" s="94"/>
      <c r="T14" s="63"/>
      <c r="U14" s="63"/>
      <c r="V14" s="63"/>
      <c r="W14" s="68"/>
      <c r="X14" s="68"/>
    </row>
    <row r="15" spans="1:24" ht="15.75">
      <c r="A15" s="1">
        <v>10</v>
      </c>
      <c r="B15" s="46">
        <v>32322</v>
      </c>
      <c r="C15" s="6" t="s">
        <v>129</v>
      </c>
      <c r="D15" s="95"/>
      <c r="E15" s="95"/>
      <c r="F15" s="95">
        <v>80000</v>
      </c>
      <c r="G15" s="94"/>
      <c r="H15" s="94">
        <v>212500</v>
      </c>
      <c r="I15" s="94"/>
      <c r="J15" s="94"/>
      <c r="K15" s="94"/>
      <c r="L15" s="94"/>
      <c r="M15" s="94"/>
      <c r="N15" s="6"/>
      <c r="O15" s="28"/>
      <c r="P15" s="28"/>
      <c r="Q15" s="28"/>
      <c r="R15" s="28"/>
      <c r="S15" s="97"/>
      <c r="T15" s="57"/>
      <c r="U15" s="57"/>
      <c r="V15" s="28"/>
      <c r="W15" s="68"/>
      <c r="X15" s="68"/>
    </row>
    <row r="16" spans="1:24" ht="15.75">
      <c r="A16" s="1">
        <v>11</v>
      </c>
      <c r="B16" s="46">
        <v>32332</v>
      </c>
      <c r="C16" s="6" t="s">
        <v>318</v>
      </c>
      <c r="D16" s="46"/>
      <c r="E16" s="46"/>
      <c r="F16" s="55"/>
      <c r="G16" s="96">
        <v>25500</v>
      </c>
      <c r="H16" s="96">
        <v>77598</v>
      </c>
      <c r="I16" s="96">
        <v>27330.05</v>
      </c>
      <c r="J16" s="96"/>
      <c r="K16" s="96"/>
      <c r="L16" s="96"/>
      <c r="M16" s="96"/>
      <c r="N16" s="63"/>
      <c r="O16" s="63"/>
      <c r="P16" s="63">
        <v>85200</v>
      </c>
      <c r="Q16" s="63"/>
      <c r="R16" s="63"/>
      <c r="S16" s="94"/>
      <c r="T16" s="63"/>
      <c r="U16" s="63"/>
      <c r="V16" s="63"/>
      <c r="W16" s="68"/>
      <c r="X16" s="68"/>
    </row>
    <row r="17" spans="1:24" ht="15.75">
      <c r="A17" s="1">
        <v>12</v>
      </c>
      <c r="B17" s="74">
        <v>3241</v>
      </c>
      <c r="C17" s="75" t="s">
        <v>310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6"/>
      <c r="O17" s="28"/>
      <c r="P17" s="28"/>
      <c r="Q17" s="28"/>
      <c r="R17" s="28"/>
      <c r="S17" s="97"/>
      <c r="T17" s="28"/>
      <c r="U17" s="28"/>
      <c r="V17" s="28"/>
      <c r="W17" s="68"/>
      <c r="X17" s="68"/>
    </row>
    <row r="18" spans="1:24" ht="15.75">
      <c r="A18" s="1">
        <v>13</v>
      </c>
      <c r="B18" s="69">
        <v>32371</v>
      </c>
      <c r="C18" s="6" t="s">
        <v>148</v>
      </c>
      <c r="D18" s="69"/>
      <c r="E18" s="69"/>
      <c r="F18" s="55"/>
      <c r="G18" s="97">
        <v>4202</v>
      </c>
      <c r="H18" s="97"/>
      <c r="I18" s="97"/>
      <c r="J18" s="97"/>
      <c r="K18" s="97"/>
      <c r="L18" s="97"/>
      <c r="M18" s="97"/>
      <c r="N18" s="63"/>
      <c r="O18" s="63"/>
      <c r="P18" s="63"/>
      <c r="Q18" s="63"/>
      <c r="R18" s="63"/>
      <c r="S18" s="94"/>
      <c r="T18" s="63"/>
      <c r="U18" s="63"/>
      <c r="V18" s="63"/>
      <c r="W18" s="68"/>
      <c r="X18" s="68"/>
    </row>
    <row r="19" spans="1:24" ht="15.75">
      <c r="A19" s="1">
        <v>14</v>
      </c>
      <c r="B19" s="46">
        <v>32374</v>
      </c>
      <c r="C19" s="6" t="s">
        <v>150</v>
      </c>
      <c r="D19" s="7"/>
      <c r="E19" s="6"/>
      <c r="F19" s="7"/>
      <c r="G19" s="6"/>
      <c r="H19" s="6"/>
      <c r="I19" s="107">
        <v>100000</v>
      </c>
      <c r="J19" s="6"/>
      <c r="K19" s="6"/>
      <c r="L19" s="6"/>
      <c r="M19" s="55"/>
      <c r="N19" s="7"/>
      <c r="O19" s="6"/>
      <c r="P19" s="28">
        <v>35000</v>
      </c>
      <c r="Q19" s="28"/>
      <c r="R19" s="28"/>
      <c r="S19" s="97"/>
      <c r="T19" s="7"/>
      <c r="U19" s="6"/>
      <c r="V19" s="63"/>
      <c r="W19" s="68"/>
      <c r="X19" s="68"/>
    </row>
    <row r="20" spans="1:24" ht="15.75">
      <c r="A20" s="1">
        <v>15</v>
      </c>
      <c r="B20" s="50">
        <v>32377</v>
      </c>
      <c r="C20" s="51" t="s">
        <v>312</v>
      </c>
      <c r="D20" s="94"/>
      <c r="E20" s="94">
        <v>51500</v>
      </c>
      <c r="F20" s="94"/>
      <c r="G20" s="94">
        <v>12096</v>
      </c>
      <c r="H20" s="94">
        <v>85200</v>
      </c>
      <c r="I20" s="94"/>
      <c r="J20" s="94"/>
      <c r="K20" s="94"/>
      <c r="L20" s="94"/>
      <c r="M20" s="94"/>
      <c r="N20" s="63"/>
      <c r="O20" s="63"/>
      <c r="P20" s="63">
        <v>4312.5</v>
      </c>
      <c r="Q20" s="63"/>
      <c r="R20" s="63"/>
      <c r="S20" s="94"/>
      <c r="T20" s="63"/>
      <c r="U20" s="63"/>
      <c r="V20" s="28"/>
      <c r="W20" s="68"/>
      <c r="X20" s="68"/>
    </row>
    <row r="21" spans="1:24" ht="15.75">
      <c r="A21" s="1">
        <v>16</v>
      </c>
      <c r="B21" s="46">
        <v>32379</v>
      </c>
      <c r="C21" s="6" t="s">
        <v>155</v>
      </c>
      <c r="D21" s="94">
        <v>272870.07</v>
      </c>
      <c r="E21" s="94"/>
      <c r="F21" s="94"/>
      <c r="G21" s="94">
        <v>58625</v>
      </c>
      <c r="H21" s="94"/>
      <c r="I21" s="94">
        <v>42500</v>
      </c>
      <c r="J21" s="94"/>
      <c r="K21" s="94"/>
      <c r="L21" s="94"/>
      <c r="M21" s="94"/>
      <c r="N21" s="28"/>
      <c r="O21" s="28"/>
      <c r="P21" s="28">
        <v>151500</v>
      </c>
      <c r="Q21" s="28"/>
      <c r="R21" s="28"/>
      <c r="S21" s="97"/>
      <c r="T21" s="57"/>
      <c r="U21" s="57"/>
      <c r="V21" s="28"/>
      <c r="W21" s="68"/>
      <c r="X21" s="68"/>
    </row>
    <row r="22" spans="1:24" ht="15.75">
      <c r="A22" s="1">
        <v>17</v>
      </c>
      <c r="B22" s="46">
        <v>32339</v>
      </c>
      <c r="C22" s="6" t="s">
        <v>136</v>
      </c>
      <c r="D22" s="96"/>
      <c r="E22" s="96"/>
      <c r="F22" s="97">
        <v>26950</v>
      </c>
      <c r="G22" s="96">
        <v>62012.35</v>
      </c>
      <c r="H22" s="96"/>
      <c r="I22" s="96"/>
      <c r="J22" s="96"/>
      <c r="K22" s="96"/>
      <c r="L22" s="96"/>
      <c r="M22" s="96"/>
      <c r="N22" s="6"/>
      <c r="O22" s="28"/>
      <c r="P22" s="28">
        <v>9887</v>
      </c>
      <c r="Q22" s="28"/>
      <c r="R22" s="28"/>
      <c r="S22" s="97"/>
      <c r="T22" s="28"/>
      <c r="U22" s="28"/>
      <c r="V22" s="28"/>
      <c r="W22" s="68"/>
      <c r="X22" s="68"/>
    </row>
    <row r="23" spans="1:24" ht="15.75">
      <c r="A23" s="1">
        <v>18</v>
      </c>
      <c r="B23" s="69">
        <v>32411</v>
      </c>
      <c r="C23" s="6" t="s">
        <v>170</v>
      </c>
      <c r="D23" s="69"/>
      <c r="E23" s="69"/>
      <c r="F23" s="55"/>
      <c r="G23" s="97">
        <v>4080</v>
      </c>
      <c r="H23" s="97"/>
      <c r="I23" s="97"/>
      <c r="J23" s="97"/>
      <c r="K23" s="97"/>
      <c r="L23" s="97"/>
      <c r="M23" s="97"/>
      <c r="N23" s="6"/>
      <c r="O23" s="28"/>
      <c r="P23" s="28"/>
      <c r="Q23" s="28"/>
      <c r="R23" s="28"/>
      <c r="S23" s="97"/>
      <c r="T23" s="57"/>
      <c r="U23" s="57"/>
      <c r="V23" s="63"/>
      <c r="W23" s="68"/>
      <c r="X23" s="68"/>
    </row>
    <row r="24" spans="1:24" ht="15.75">
      <c r="A24" s="1">
        <v>19</v>
      </c>
      <c r="B24" s="46">
        <v>32931</v>
      </c>
      <c r="C24" s="6" t="s">
        <v>175</v>
      </c>
      <c r="D24" s="46"/>
      <c r="E24" s="46"/>
      <c r="F24" s="55"/>
      <c r="G24" s="96">
        <v>54310.01</v>
      </c>
      <c r="H24" s="96"/>
      <c r="I24" s="96">
        <v>26500</v>
      </c>
      <c r="J24" s="96"/>
      <c r="K24" s="96"/>
      <c r="L24" s="96"/>
      <c r="M24" s="96">
        <v>16000</v>
      </c>
      <c r="N24" s="63"/>
      <c r="O24" s="63"/>
      <c r="P24" s="63">
        <v>49500</v>
      </c>
      <c r="Q24" s="63"/>
      <c r="R24" s="63"/>
      <c r="S24" s="94"/>
      <c r="T24" s="63"/>
      <c r="U24" s="63"/>
      <c r="V24" s="28"/>
      <c r="W24" s="68"/>
      <c r="X24" s="68"/>
    </row>
    <row r="25" spans="1:24" ht="15.75">
      <c r="A25" s="1">
        <v>20</v>
      </c>
      <c r="B25" s="46">
        <v>32959</v>
      </c>
      <c r="C25" s="56" t="s">
        <v>185</v>
      </c>
      <c r="D25" s="97"/>
      <c r="E25" s="94"/>
      <c r="F25" s="94"/>
      <c r="G25" s="94"/>
      <c r="H25" s="94">
        <v>169965.89</v>
      </c>
      <c r="I25" s="94"/>
      <c r="J25" s="94"/>
      <c r="K25" s="94"/>
      <c r="L25" s="94"/>
      <c r="M25" s="94"/>
      <c r="N25" s="6"/>
      <c r="O25" s="28"/>
      <c r="P25" s="28">
        <v>169965.89</v>
      </c>
      <c r="Q25" s="28"/>
      <c r="R25" s="28"/>
      <c r="S25" s="97"/>
      <c r="T25" s="57"/>
      <c r="U25" s="57"/>
      <c r="V25" s="63"/>
      <c r="W25" s="68"/>
      <c r="X25" s="68"/>
    </row>
    <row r="26" spans="1:24" ht="15.75">
      <c r="A26" s="1">
        <v>21</v>
      </c>
      <c r="B26" s="46">
        <v>37215</v>
      </c>
      <c r="C26" s="56" t="s">
        <v>332</v>
      </c>
      <c r="D26" s="97"/>
      <c r="E26" s="94"/>
      <c r="F26" s="94"/>
      <c r="G26" s="94"/>
      <c r="H26" s="94"/>
      <c r="I26" s="94"/>
      <c r="J26" s="94"/>
      <c r="K26" s="94"/>
      <c r="L26" s="94"/>
      <c r="M26" s="94">
        <v>5000</v>
      </c>
      <c r="N26" s="6"/>
      <c r="O26" s="28"/>
      <c r="P26" s="28"/>
      <c r="Q26" s="28"/>
      <c r="R26" s="28"/>
      <c r="S26" s="97">
        <v>5000</v>
      </c>
      <c r="T26" s="57"/>
      <c r="U26" s="57"/>
      <c r="V26" s="63"/>
      <c r="W26" s="68"/>
      <c r="X26" s="68"/>
    </row>
    <row r="27" spans="1:24" ht="15.75">
      <c r="A27" s="359">
        <v>22</v>
      </c>
      <c r="B27" s="46">
        <v>42211</v>
      </c>
      <c r="C27" s="6" t="s">
        <v>197</v>
      </c>
      <c r="D27" s="46"/>
      <c r="E27" s="46"/>
      <c r="F27" s="55"/>
      <c r="G27" s="96">
        <v>6061</v>
      </c>
      <c r="H27" s="96">
        <v>206580</v>
      </c>
      <c r="I27" s="96"/>
      <c r="J27" s="96"/>
      <c r="K27" s="96"/>
      <c r="L27" s="96"/>
      <c r="M27" s="96"/>
      <c r="N27" s="63"/>
      <c r="O27" s="63"/>
      <c r="P27" s="63"/>
      <c r="Q27" s="63"/>
      <c r="R27" s="63"/>
      <c r="S27" s="94"/>
      <c r="T27" s="63"/>
      <c r="U27" s="63"/>
      <c r="V27" s="78"/>
      <c r="W27" s="68"/>
      <c r="X27" s="68"/>
    </row>
    <row r="28" spans="1:24" ht="15.75">
      <c r="A28" s="359">
        <v>23</v>
      </c>
      <c r="B28" s="46">
        <v>42212</v>
      </c>
      <c r="C28" s="6" t="s">
        <v>198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66"/>
      <c r="O28" s="66"/>
      <c r="P28" s="66"/>
      <c r="Q28" s="66"/>
      <c r="R28" s="66"/>
      <c r="S28" s="356"/>
      <c r="T28" s="78"/>
      <c r="U28" s="78"/>
      <c r="V28" s="63"/>
      <c r="W28" s="68"/>
      <c r="X28" s="68"/>
    </row>
    <row r="29" spans="1:24" ht="15.75">
      <c r="A29" s="359">
        <v>24</v>
      </c>
      <c r="B29" s="46">
        <v>42273</v>
      </c>
      <c r="C29" s="6" t="s">
        <v>208</v>
      </c>
      <c r="D29" s="94">
        <v>36651.449999999997</v>
      </c>
      <c r="E29" s="94"/>
      <c r="F29" s="94">
        <v>2003111.46</v>
      </c>
      <c r="G29" s="94"/>
      <c r="H29" s="94">
        <v>2250475</v>
      </c>
      <c r="I29" s="94">
        <v>7221172.5</v>
      </c>
      <c r="J29" s="94">
        <v>208750</v>
      </c>
      <c r="K29" s="94"/>
      <c r="L29" s="94"/>
      <c r="M29" s="94"/>
      <c r="N29" s="66">
        <v>3196795.76</v>
      </c>
      <c r="O29" s="66"/>
      <c r="P29" s="66"/>
      <c r="Q29" s="66"/>
      <c r="R29" s="66"/>
      <c r="S29" s="356"/>
      <c r="T29" s="78"/>
      <c r="U29" s="78"/>
      <c r="V29" s="63"/>
      <c r="W29" s="68"/>
      <c r="X29" s="68"/>
    </row>
    <row r="30" spans="1:24" ht="15.75">
      <c r="A30" s="1"/>
      <c r="B30" s="53"/>
      <c r="C30" s="79" t="s">
        <v>320</v>
      </c>
      <c r="D30" s="78">
        <f>SUM(D10:D29)</f>
        <v>467700.59</v>
      </c>
      <c r="E30" s="78">
        <f>SUM(E10:E28)</f>
        <v>120199</v>
      </c>
      <c r="F30" s="78">
        <f>SUM(F10:F29)</f>
        <v>2396607.2199999997</v>
      </c>
      <c r="G30" s="78">
        <f>SUM(G10:G28)</f>
        <v>936842.04999999993</v>
      </c>
      <c r="H30" s="78">
        <f>SUM(H10:H29)</f>
        <v>3370955.07</v>
      </c>
      <c r="I30" s="78">
        <f>SUM(I10:I29)</f>
        <v>7417502.5499999998</v>
      </c>
      <c r="J30" s="78">
        <v>268750</v>
      </c>
      <c r="K30" s="78">
        <f>SUM(K10:K29)</f>
        <v>209096.64</v>
      </c>
      <c r="L30" s="78">
        <f>SUM(L10:L29)</f>
        <v>157120.64000000001</v>
      </c>
      <c r="M30" s="92">
        <f>SUM(M10:M29)</f>
        <v>352538.4</v>
      </c>
      <c r="N30" s="78">
        <f>SUM(N29)</f>
        <v>3196795.76</v>
      </c>
      <c r="O30" s="78">
        <f>SUM(O10:O28)</f>
        <v>60000</v>
      </c>
      <c r="P30" s="78">
        <f>SUM(P10:P29)</f>
        <v>987001.57</v>
      </c>
      <c r="Q30" s="78">
        <f>SUM(Q10:Q29)</f>
        <v>203314.98</v>
      </c>
      <c r="R30" s="78">
        <f>SUM(R10:R29)</f>
        <v>151338.97</v>
      </c>
      <c r="S30" s="92">
        <f>SUM(S10:S29)</f>
        <v>376538.4</v>
      </c>
      <c r="T30" s="78">
        <f>SUM(T10:T28)</f>
        <v>55712.15</v>
      </c>
      <c r="U30" s="78">
        <f>SUM(U10:U28)</f>
        <v>60000</v>
      </c>
      <c r="V30" s="108">
        <v>0</v>
      </c>
      <c r="W30" s="102">
        <f>SUM(W10:W29)</f>
        <v>105285.06</v>
      </c>
      <c r="X30" s="102">
        <f>SUM(X10:X29)</f>
        <v>94401.26</v>
      </c>
    </row>
    <row r="31" spans="1:24">
      <c r="A31" s="49"/>
      <c r="B31" s="80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3"/>
      <c r="W31" s="48"/>
      <c r="X31" s="48"/>
    </row>
    <row r="32" spans="1:24">
      <c r="A32" s="49"/>
      <c r="B32" s="80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3"/>
      <c r="O32" s="83"/>
      <c r="P32" s="83"/>
      <c r="Q32" s="83"/>
      <c r="R32" s="83"/>
      <c r="S32" s="83"/>
      <c r="T32" s="83"/>
      <c r="U32" s="83"/>
      <c r="V32" s="83"/>
    </row>
    <row r="33" spans="1:22">
      <c r="A33" s="49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1:22">
      <c r="A34" s="49"/>
      <c r="B34" s="8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22">
      <c r="A35" s="49"/>
      <c r="B35" s="82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2">
      <c r="A36" s="49"/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22">
      <c r="A37" s="49"/>
      <c r="B37" s="82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1:22">
      <c r="A38" s="49"/>
      <c r="B38" s="82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>
      <c r="A39" s="49"/>
      <c r="B39" s="82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4"/>
    </row>
    <row r="40" spans="1:22">
      <c r="B40" s="82"/>
      <c r="C40" s="31"/>
      <c r="D40" s="32"/>
      <c r="E40" s="34"/>
      <c r="F40" s="34"/>
      <c r="G40" s="35"/>
      <c r="H40" s="35"/>
      <c r="I40" s="35"/>
      <c r="J40" s="35"/>
      <c r="K40" s="35"/>
      <c r="L40" s="35"/>
      <c r="M40" s="35"/>
      <c r="N40" s="87"/>
      <c r="O40" s="87"/>
      <c r="P40" s="87"/>
      <c r="Q40" s="87"/>
      <c r="R40" s="87"/>
      <c r="S40" s="87"/>
      <c r="T40" s="83"/>
      <c r="U40" s="83"/>
      <c r="V40" s="84"/>
    </row>
    <row r="41" spans="1:22">
      <c r="B41" s="82"/>
      <c r="C41" s="31"/>
      <c r="D41" s="32"/>
      <c r="E41" s="36"/>
      <c r="F41" s="32"/>
      <c r="G41" s="37"/>
      <c r="H41" s="37"/>
      <c r="I41" s="37"/>
      <c r="J41" s="37"/>
      <c r="K41" s="37"/>
      <c r="L41" s="37"/>
      <c r="M41" s="37"/>
      <c r="N41" s="88"/>
      <c r="O41" s="88"/>
      <c r="P41" s="88"/>
      <c r="Q41" s="88"/>
      <c r="R41" s="88"/>
      <c r="S41" s="88"/>
      <c r="T41" s="84"/>
      <c r="U41" s="84"/>
      <c r="V41" s="48"/>
    </row>
    <row r="42" spans="1:22">
      <c r="B42" s="49"/>
      <c r="C42" s="31"/>
      <c r="D42" s="38"/>
      <c r="E42" s="38"/>
      <c r="F42" s="40"/>
      <c r="G42" s="40"/>
      <c r="H42" s="40"/>
      <c r="I42" s="40"/>
      <c r="J42" s="40"/>
      <c r="K42" s="40"/>
      <c r="L42" s="40"/>
      <c r="M42" s="40"/>
      <c r="N42" s="88"/>
      <c r="O42" s="88"/>
      <c r="P42" s="88"/>
      <c r="Q42" s="88"/>
      <c r="R42" s="88"/>
      <c r="S42" s="88"/>
      <c r="T42" s="84"/>
      <c r="U42" s="84"/>
      <c r="V42" s="48"/>
    </row>
    <row r="43" spans="1:22">
      <c r="B43" s="49"/>
      <c r="C43" s="31"/>
      <c r="D43" s="41"/>
      <c r="E43" s="43"/>
      <c r="F43" s="45"/>
      <c r="G43" s="43"/>
      <c r="H43" s="43"/>
      <c r="I43" s="43"/>
      <c r="J43" s="43"/>
      <c r="K43" s="43"/>
      <c r="L43" s="43"/>
      <c r="M43" s="43"/>
      <c r="N43" s="88"/>
      <c r="O43" s="88"/>
      <c r="P43" s="88"/>
      <c r="Q43" s="88"/>
      <c r="R43" s="88"/>
      <c r="S43" s="88"/>
      <c r="T43" s="48"/>
      <c r="U43" s="48"/>
    </row>
    <row r="44" spans="1:22">
      <c r="C44" s="31"/>
      <c r="D44" s="41"/>
      <c r="E44" s="43"/>
      <c r="F44" s="45"/>
      <c r="G44" s="43"/>
      <c r="H44" s="43"/>
      <c r="I44" s="43"/>
      <c r="J44" s="43"/>
      <c r="K44" s="43"/>
      <c r="L44" s="43"/>
      <c r="M44" s="43"/>
      <c r="N44" s="88"/>
      <c r="O44" s="88"/>
      <c r="P44" s="88"/>
      <c r="Q44" s="88"/>
      <c r="R44" s="88"/>
      <c r="S44" s="88"/>
      <c r="T44" s="48"/>
      <c r="U44" s="48"/>
    </row>
    <row r="45" spans="1:22">
      <c r="C45" s="31"/>
      <c r="D45" s="41"/>
      <c r="E45" s="43"/>
      <c r="F45" s="45"/>
      <c r="G45" s="43"/>
      <c r="H45" s="43"/>
      <c r="I45" s="43"/>
      <c r="J45" s="43"/>
      <c r="K45" s="43"/>
      <c r="L45" s="43"/>
      <c r="M45" s="43"/>
      <c r="N45" s="89"/>
      <c r="O45" s="89"/>
      <c r="P45" s="89"/>
      <c r="Q45" s="89"/>
      <c r="R45" s="89"/>
      <c r="S45" s="89"/>
    </row>
    <row r="46" spans="1:22">
      <c r="C46" s="31"/>
      <c r="D46" s="41"/>
      <c r="E46" s="43"/>
      <c r="F46" s="45"/>
      <c r="G46" s="43"/>
      <c r="H46" s="43"/>
      <c r="I46" s="43"/>
      <c r="J46" s="43"/>
      <c r="K46" s="43"/>
      <c r="L46" s="43"/>
      <c r="M46" s="43"/>
      <c r="N46" s="89"/>
      <c r="O46" s="89"/>
      <c r="P46" s="89"/>
      <c r="Q46" s="89"/>
      <c r="R46" s="89"/>
      <c r="S46" s="89"/>
    </row>
    <row r="47" spans="1:22">
      <c r="C47" s="31"/>
      <c r="D47" s="41"/>
      <c r="E47" s="43"/>
      <c r="F47" s="45"/>
      <c r="G47" s="43"/>
      <c r="H47" s="43"/>
      <c r="I47" s="43"/>
      <c r="J47" s="43"/>
      <c r="K47" s="43"/>
      <c r="L47" s="43"/>
      <c r="M47" s="43"/>
      <c r="N47" s="89"/>
      <c r="O47" s="89"/>
      <c r="P47" s="89"/>
      <c r="Q47" s="89"/>
      <c r="R47" s="89"/>
      <c r="S47" s="89"/>
    </row>
    <row r="48" spans="1:22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3:19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3:19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</sheetData>
  <mergeCells count="3">
    <mergeCell ref="D3:M3"/>
    <mergeCell ref="N3:S3"/>
    <mergeCell ref="T3:X3"/>
  </mergeCells>
  <pageMargins left="0.7" right="0.7" top="0.75" bottom="0.75" header="0.3" footer="0.3"/>
  <pageSetup paperSize="9" scale="4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workbookViewId="0">
      <selection activeCell="F11" sqref="F11"/>
    </sheetView>
  </sheetViews>
  <sheetFormatPr defaultRowHeight="15"/>
  <cols>
    <col min="3" max="3" width="45.28515625" bestFit="1" customWidth="1"/>
    <col min="4" max="4" width="51.42578125" bestFit="1" customWidth="1"/>
    <col min="5" max="5" width="12.7109375" bestFit="1" customWidth="1"/>
    <col min="6" max="6" width="15.85546875" customWidth="1"/>
  </cols>
  <sheetData>
    <row r="2" spans="1:10" ht="15.75">
      <c r="A2" s="1"/>
      <c r="B2" s="1"/>
      <c r="C2" s="1"/>
      <c r="D2" s="352" t="s">
        <v>322</v>
      </c>
      <c r="E2" s="352"/>
      <c r="F2" s="85" t="s">
        <v>323</v>
      </c>
      <c r="G2" s="1"/>
      <c r="H2" s="1"/>
      <c r="I2" s="1"/>
      <c r="J2" s="1"/>
    </row>
    <row r="3" spans="1:10" ht="15.75">
      <c r="A3" s="1"/>
      <c r="B3" s="54"/>
      <c r="C3" s="54"/>
      <c r="D3" s="79" t="s">
        <v>321</v>
      </c>
      <c r="E3" s="85" t="s">
        <v>317</v>
      </c>
      <c r="F3" s="85" t="s">
        <v>317</v>
      </c>
      <c r="G3" s="54"/>
      <c r="H3" s="54"/>
      <c r="I3" s="54"/>
      <c r="J3" s="54"/>
    </row>
    <row r="4" spans="1:10" ht="28.5">
      <c r="A4" s="1">
        <v>1</v>
      </c>
      <c r="B4" s="52">
        <v>63911</v>
      </c>
      <c r="C4" s="26" t="s">
        <v>33</v>
      </c>
      <c r="D4" s="94">
        <v>329078.26</v>
      </c>
      <c r="E4" s="90">
        <v>147498</v>
      </c>
      <c r="F4" s="94">
        <v>225260</v>
      </c>
      <c r="G4" s="66"/>
      <c r="H4" s="66"/>
      <c r="I4" s="68"/>
      <c r="J4" s="54"/>
    </row>
    <row r="5" spans="1:10" ht="15.75">
      <c r="A5" s="1">
        <v>2</v>
      </c>
      <c r="B5" s="52"/>
      <c r="C5" s="30" t="s">
        <v>319</v>
      </c>
      <c r="D5" s="104">
        <f>SUM(D4)</f>
        <v>329078.26</v>
      </c>
      <c r="E5" s="105">
        <f>SUM(E4)</f>
        <v>147498</v>
      </c>
      <c r="F5" s="104">
        <f>SUM(F4)</f>
        <v>225260</v>
      </c>
      <c r="G5" s="66"/>
      <c r="H5" s="66"/>
      <c r="I5" s="68"/>
      <c r="J5" s="54"/>
    </row>
    <row r="6" spans="1:10">
      <c r="A6" s="1">
        <v>3</v>
      </c>
      <c r="B6" s="64"/>
      <c r="C6" s="64"/>
      <c r="D6" s="98"/>
      <c r="E6" s="93"/>
      <c r="F6" s="98"/>
      <c r="G6" s="65"/>
      <c r="H6" s="65"/>
      <c r="I6" s="60"/>
      <c r="J6" s="59"/>
    </row>
    <row r="7" spans="1:10" ht="15.75">
      <c r="A7" s="1">
        <v>4</v>
      </c>
      <c r="B7" s="51">
        <v>3111</v>
      </c>
      <c r="C7" s="17" t="s">
        <v>212</v>
      </c>
      <c r="D7" s="94">
        <v>305848.26</v>
      </c>
      <c r="E7" s="90"/>
      <c r="F7" s="50"/>
      <c r="G7" s="53"/>
      <c r="H7" s="53"/>
      <c r="I7" s="1"/>
      <c r="J7" s="1"/>
    </row>
    <row r="8" spans="1:10" ht="15.75">
      <c r="A8" s="1">
        <v>5</v>
      </c>
      <c r="B8" s="51">
        <v>3211</v>
      </c>
      <c r="C8" s="72" t="s">
        <v>216</v>
      </c>
      <c r="D8" s="94">
        <v>18030</v>
      </c>
      <c r="E8" s="99">
        <v>73749</v>
      </c>
      <c r="F8" s="86">
        <v>112630</v>
      </c>
      <c r="G8" s="66"/>
      <c r="H8" s="66"/>
      <c r="I8" s="27"/>
      <c r="J8" s="1"/>
    </row>
    <row r="9" spans="1:10" ht="15.75">
      <c r="A9" s="1">
        <v>6</v>
      </c>
      <c r="B9" s="7">
        <v>32319</v>
      </c>
      <c r="C9" s="6" t="s">
        <v>127</v>
      </c>
      <c r="D9" s="94">
        <v>5200</v>
      </c>
      <c r="E9" s="91"/>
      <c r="F9" s="94"/>
      <c r="G9" s="66"/>
      <c r="H9" s="66"/>
      <c r="I9" s="27"/>
      <c r="J9" s="1"/>
    </row>
    <row r="10" spans="1:10" ht="15.75">
      <c r="A10" s="1">
        <v>7</v>
      </c>
      <c r="B10" s="74">
        <v>3241</v>
      </c>
      <c r="C10" s="75" t="s">
        <v>310</v>
      </c>
      <c r="D10" s="100"/>
      <c r="E10" s="99">
        <v>73749</v>
      </c>
      <c r="F10" s="86">
        <v>112630</v>
      </c>
      <c r="G10" s="67"/>
      <c r="H10" s="85"/>
      <c r="I10" s="62"/>
      <c r="J10" s="61"/>
    </row>
    <row r="11" spans="1:10" ht="15.75">
      <c r="A11" s="1">
        <v>8</v>
      </c>
      <c r="B11" s="51"/>
      <c r="C11" s="76" t="s">
        <v>320</v>
      </c>
      <c r="D11" s="104">
        <f>SUM(D7:D10)</f>
        <v>329078.26</v>
      </c>
      <c r="E11" s="106">
        <f>SUM(E8:E10)</f>
        <v>147498</v>
      </c>
      <c r="F11" s="104">
        <f>SUM(F8:F10)</f>
        <v>225260</v>
      </c>
      <c r="G11" s="66"/>
      <c r="H11" s="66"/>
      <c r="I11" s="27"/>
      <c r="J11" s="1"/>
    </row>
    <row r="33" spans="4:4">
      <c r="D33" s="48"/>
    </row>
    <row r="34" spans="4:4">
      <c r="D34" s="48"/>
    </row>
  </sheetData>
  <mergeCells count="1">
    <mergeCell ref="D2:E2"/>
  </mergeCells>
  <pageMargins left="0.7" right="0.7" top="0.75" bottom="0.75" header="0.3" footer="0.3"/>
  <pageSetup paperSize="9" scale="7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G9" sqref="G9"/>
    </sheetView>
  </sheetViews>
  <sheetFormatPr defaultRowHeight="15"/>
  <sheetData>
    <row r="2" spans="1:10">
      <c r="C2" s="1"/>
    </row>
    <row r="3" spans="1:10">
      <c r="A3" s="1"/>
      <c r="B3" s="2"/>
      <c r="C3" s="1" t="s">
        <v>4</v>
      </c>
      <c r="D3" s="3"/>
      <c r="E3" s="3"/>
      <c r="F3" s="3"/>
      <c r="G3" s="3"/>
      <c r="H3" s="3"/>
      <c r="I3" s="3"/>
      <c r="J3" s="3"/>
    </row>
    <row r="4" spans="1:10">
      <c r="A4" s="1">
        <v>1</v>
      </c>
      <c r="B4" s="2"/>
      <c r="C4" s="1"/>
      <c r="D4" s="3"/>
      <c r="E4" s="3"/>
      <c r="F4" s="3"/>
      <c r="G4" s="3"/>
      <c r="H4" s="3"/>
      <c r="I4" s="3"/>
      <c r="J4" s="3"/>
    </row>
    <row r="5" spans="1:10">
      <c r="A5" s="1">
        <v>2</v>
      </c>
      <c r="B5" s="2"/>
      <c r="C5" s="1"/>
      <c r="D5" s="3"/>
      <c r="E5" s="3"/>
      <c r="F5" s="3"/>
      <c r="G5" s="3"/>
      <c r="H5" s="3"/>
      <c r="I5" s="3"/>
      <c r="J5" s="3"/>
    </row>
    <row r="6" spans="1:10">
      <c r="A6" s="1">
        <v>3</v>
      </c>
      <c r="B6" s="2"/>
      <c r="C6" s="1"/>
      <c r="D6" s="3"/>
      <c r="E6" s="3"/>
      <c r="F6" s="3"/>
      <c r="G6" s="3"/>
      <c r="H6" s="3"/>
      <c r="I6" s="3"/>
      <c r="J6" s="3"/>
    </row>
    <row r="7" spans="1:10">
      <c r="A7" s="1">
        <v>4</v>
      </c>
      <c r="B7" s="2"/>
      <c r="C7" s="1"/>
      <c r="D7" s="3"/>
      <c r="E7" s="3"/>
      <c r="F7" s="3"/>
      <c r="G7" s="3"/>
      <c r="H7" s="3"/>
      <c r="I7" s="3"/>
      <c r="J7" s="3"/>
    </row>
    <row r="8" spans="1:10">
      <c r="A8" s="1">
        <v>5</v>
      </c>
      <c r="B8" s="2"/>
      <c r="C8" s="1"/>
      <c r="D8" s="3"/>
      <c r="E8" s="3"/>
      <c r="F8" s="3"/>
      <c r="G8" s="3"/>
      <c r="H8" s="3"/>
      <c r="I8" s="3"/>
      <c r="J8" s="3"/>
    </row>
    <row r="9" spans="1:10">
      <c r="A9" s="1">
        <v>6</v>
      </c>
      <c r="B9" s="2"/>
      <c r="C9" s="1"/>
      <c r="D9" s="3"/>
      <c r="E9" s="3"/>
      <c r="F9" s="3"/>
      <c r="G9" s="3"/>
      <c r="H9" s="3"/>
      <c r="I9" s="3"/>
      <c r="J9" s="3"/>
    </row>
    <row r="10" spans="1:10">
      <c r="A10" s="1">
        <v>7</v>
      </c>
      <c r="B10" s="2"/>
      <c r="C10" s="1"/>
      <c r="D10" s="3"/>
      <c r="E10" s="3"/>
      <c r="F10" s="3"/>
      <c r="G10" s="3"/>
      <c r="H10" s="3"/>
      <c r="I10" s="3"/>
      <c r="J10" s="3"/>
    </row>
    <row r="11" spans="1:10">
      <c r="A11" s="1">
        <v>8</v>
      </c>
      <c r="B11" s="2"/>
      <c r="C11" s="1"/>
      <c r="D11" s="3"/>
      <c r="E11" s="3"/>
      <c r="F11" s="3"/>
      <c r="G11" s="3"/>
      <c r="H11" s="3"/>
      <c r="I11" s="3"/>
      <c r="J11" s="3"/>
    </row>
    <row r="12" spans="1:10">
      <c r="A12" s="1">
        <v>9</v>
      </c>
      <c r="B12" s="2"/>
      <c r="C12" s="1"/>
      <c r="D12" s="3"/>
      <c r="E12" s="3"/>
      <c r="F12" s="3"/>
      <c r="G12" s="3"/>
      <c r="H12" s="3"/>
      <c r="I12" s="3"/>
      <c r="J12" s="3"/>
    </row>
    <row r="13" spans="1:10">
      <c r="A13" s="1">
        <v>10</v>
      </c>
      <c r="B13" s="2"/>
      <c r="C13" s="1"/>
      <c r="D13" s="3"/>
      <c r="E13" s="3"/>
      <c r="F13" s="3"/>
      <c r="G13" s="3"/>
      <c r="H13" s="3"/>
      <c r="I13" s="3"/>
      <c r="J13" s="3"/>
    </row>
    <row r="14" spans="1:10">
      <c r="A14" s="1">
        <v>11</v>
      </c>
      <c r="B14" s="2"/>
      <c r="C14" s="1"/>
      <c r="D14" s="3"/>
      <c r="E14" s="3"/>
      <c r="F14" s="3"/>
      <c r="G14" s="3"/>
      <c r="H14" s="3"/>
      <c r="I14" s="3"/>
      <c r="J14" s="3"/>
    </row>
    <row r="15" spans="1:10">
      <c r="A15" s="1">
        <v>12</v>
      </c>
      <c r="B15" s="2"/>
      <c r="C15" s="1"/>
      <c r="D15" s="3"/>
      <c r="E15" s="3"/>
      <c r="F15" s="3"/>
      <c r="G15" s="3"/>
      <c r="H15" s="3"/>
      <c r="I15" s="3"/>
      <c r="J15" s="3"/>
    </row>
    <row r="16" spans="1:10">
      <c r="A16" s="1">
        <v>13</v>
      </c>
      <c r="B16" s="2"/>
      <c r="C16" s="1"/>
      <c r="D16" s="3"/>
      <c r="E16" s="3"/>
      <c r="F16" s="3"/>
      <c r="G16" s="3"/>
      <c r="H16" s="3"/>
      <c r="I16" s="3"/>
      <c r="J16" s="3"/>
    </row>
    <row r="17" spans="1:10">
      <c r="A17" s="1">
        <v>14</v>
      </c>
      <c r="B17" s="2"/>
      <c r="C17" s="1"/>
      <c r="D17" s="3"/>
      <c r="E17" s="3"/>
      <c r="F17" s="3"/>
      <c r="G17" s="3"/>
      <c r="H17" s="3"/>
      <c r="I17" s="3"/>
      <c r="J17" s="3"/>
    </row>
    <row r="18" spans="1:10">
      <c r="A18" s="1">
        <v>15</v>
      </c>
      <c r="B18" s="2"/>
      <c r="C18" s="1"/>
      <c r="D18" s="3"/>
      <c r="E18" s="3"/>
      <c r="F18" s="3"/>
      <c r="G18" s="3"/>
      <c r="H18" s="3"/>
      <c r="I18" s="3"/>
      <c r="J18" s="3"/>
    </row>
    <row r="19" spans="1:10">
      <c r="A19" s="1">
        <v>16</v>
      </c>
      <c r="B19" s="2"/>
      <c r="C19" s="1"/>
      <c r="D19" s="3"/>
      <c r="E19" s="3"/>
      <c r="F19" s="3"/>
      <c r="G19" s="3"/>
      <c r="H19" s="3"/>
      <c r="I19" s="3"/>
      <c r="J19" s="3"/>
    </row>
    <row r="20" spans="1:10">
      <c r="A20" s="1">
        <v>17</v>
      </c>
      <c r="B20" s="2"/>
      <c r="C20" s="1"/>
      <c r="D20" s="3"/>
      <c r="E20" s="3"/>
      <c r="F20" s="3"/>
      <c r="G20" s="3"/>
      <c r="H20" s="3"/>
      <c r="I20" s="3"/>
      <c r="J20" s="3"/>
    </row>
    <row r="21" spans="1:10">
      <c r="A21" s="1">
        <v>18</v>
      </c>
      <c r="B21" s="2"/>
      <c r="C21" s="1"/>
      <c r="D21" s="3"/>
      <c r="E21" s="3"/>
      <c r="F21" s="3"/>
      <c r="G21" s="3"/>
      <c r="H21" s="3"/>
      <c r="I21" s="3"/>
      <c r="J21" s="3"/>
    </row>
    <row r="22" spans="1:10">
      <c r="A22" s="1">
        <v>19</v>
      </c>
      <c r="B22" s="2"/>
      <c r="C22" s="1"/>
      <c r="D22" s="3"/>
      <c r="E22" s="3"/>
      <c r="F22" s="3"/>
      <c r="G22" s="3"/>
      <c r="H22" s="3"/>
      <c r="I22" s="3"/>
      <c r="J22" s="3"/>
    </row>
    <row r="23" spans="1:10">
      <c r="A23" s="1">
        <v>20</v>
      </c>
      <c r="B23" s="2"/>
      <c r="C23" s="1"/>
      <c r="D23" s="3"/>
      <c r="E23" s="3"/>
      <c r="F23" s="3"/>
      <c r="G23" s="3"/>
      <c r="H23" s="3"/>
      <c r="I23" s="3"/>
      <c r="J23" s="3"/>
    </row>
    <row r="24" spans="1:10">
      <c r="A24" s="1"/>
      <c r="B24" s="2"/>
      <c r="C24" s="1"/>
      <c r="D24" s="3"/>
      <c r="E24" s="3"/>
      <c r="F24" s="3"/>
      <c r="G24" s="3"/>
      <c r="H24" s="3"/>
      <c r="I24" s="3"/>
      <c r="J24" s="3"/>
    </row>
    <row r="25" spans="1:10">
      <c r="A25" s="1"/>
      <c r="B25" s="2"/>
      <c r="C25" s="1"/>
      <c r="D25" s="3"/>
      <c r="E25" s="3"/>
      <c r="F25" s="3"/>
      <c r="G25" s="3"/>
      <c r="H25" s="3"/>
      <c r="I25" s="3"/>
      <c r="J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zbirno</vt:lpstr>
      <vt:lpstr>Upravno vijeće</vt:lpstr>
      <vt:lpstr>43, 31</vt:lpstr>
      <vt:lpstr>51</vt:lpstr>
      <vt:lpstr>52</vt:lpstr>
      <vt:lpstr>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Katarina Bukovac</cp:lastModifiedBy>
  <cp:lastPrinted>2020-12-04T09:29:50Z</cp:lastPrinted>
  <dcterms:created xsi:type="dcterms:W3CDTF">2020-11-05T10:05:48Z</dcterms:created>
  <dcterms:modified xsi:type="dcterms:W3CDTF">2020-12-07T12:23:48Z</dcterms:modified>
</cp:coreProperties>
</file>