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6555" tabRatio="623" activeTab="0"/>
  </bookViews>
  <sheets>
    <sheet name="Plan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<sst xmlns="http://schemas.openxmlformats.org/spreadsheetml/2006/main" count="413" uniqueCount="390">
  <si>
    <t>PRIHODI</t>
  </si>
  <si>
    <t>RASHODI</t>
  </si>
  <si>
    <t>Rashodi za zaposlene</t>
  </si>
  <si>
    <t>Financijski rashodi</t>
  </si>
  <si>
    <t>Uredski materijal</t>
  </si>
  <si>
    <t>A</t>
  </si>
  <si>
    <t>A1</t>
  </si>
  <si>
    <t>B</t>
  </si>
  <si>
    <t>B1</t>
  </si>
  <si>
    <t>B2</t>
  </si>
  <si>
    <t>C</t>
  </si>
  <si>
    <t>D</t>
  </si>
  <si>
    <t>Prijevoz zaposlenih</t>
  </si>
  <si>
    <t>Materijalni rashodi i oprema</t>
  </si>
  <si>
    <t>E</t>
  </si>
  <si>
    <t>VIŠAK PRIHODA IZ PRIJAŠNJIH GOD.</t>
  </si>
  <si>
    <t>VELEUČILIŠTE U KARLOVCU</t>
  </si>
  <si>
    <t>KARLOVAC UNIVERSITY OF APPLIED SCIENCES</t>
  </si>
  <si>
    <t>HR • 47000 Karlovac • Croatia</t>
  </si>
  <si>
    <t>tel.  +385 (0)47 843-500</t>
  </si>
  <si>
    <t>fax. +385 (0)47 843-503</t>
  </si>
  <si>
    <t>e-mail: dekanat@vuka.hr</t>
  </si>
  <si>
    <t>RASHODI UKUPNO</t>
  </si>
  <si>
    <t>ANALITIKA PRIHODA</t>
  </si>
  <si>
    <t>ANALITIKA RASHODA</t>
  </si>
  <si>
    <t>Plin</t>
  </si>
  <si>
    <t>Voda i kanalizacija</t>
  </si>
  <si>
    <t>Čistoća</t>
  </si>
  <si>
    <t>Sitan inventar</t>
  </si>
  <si>
    <t>Ostali rashodi za zaposlene</t>
  </si>
  <si>
    <t>Doprinosi na plaće</t>
  </si>
  <si>
    <t>Naknade troškova zaposlenima</t>
  </si>
  <si>
    <t>Službena putovanja</t>
  </si>
  <si>
    <t>Naknade za prijevoz na posao</t>
  </si>
  <si>
    <t>Tečajevi, stručni ispiti</t>
  </si>
  <si>
    <t>Postdiplomski studiji</t>
  </si>
  <si>
    <t>Rashodi za materijal i energiju</t>
  </si>
  <si>
    <t>Električna energija</t>
  </si>
  <si>
    <t>Rashodi za usluge</t>
  </si>
  <si>
    <t>Usluge telefona, telefaksa</t>
  </si>
  <si>
    <t>Ostale tehničke usluge</t>
  </si>
  <si>
    <t>Elektronski mediji</t>
  </si>
  <si>
    <t>Tisak (oglasi)</t>
  </si>
  <si>
    <t>Autorski honorari</t>
  </si>
  <si>
    <t>Ugovori o djelu</t>
  </si>
  <si>
    <t>Ostale intelektualne usluge</t>
  </si>
  <si>
    <t>Ostali nespomenuti rashodi</t>
  </si>
  <si>
    <t>Naknada za Upravno vijeće</t>
  </si>
  <si>
    <t>Tuzemne članarine</t>
  </si>
  <si>
    <t>Liječnički pregledi</t>
  </si>
  <si>
    <t>Hotelske usluge</t>
  </si>
  <si>
    <t>Ostali financijski rashodi</t>
  </si>
  <si>
    <t>OPIS</t>
  </si>
  <si>
    <t>PLANIRANO</t>
  </si>
  <si>
    <t>OZN.</t>
  </si>
  <si>
    <t xml:space="preserve">FINANCIJSKI PLAN ZA RAZDOBLJE </t>
  </si>
  <si>
    <t>2</t>
  </si>
  <si>
    <t>3</t>
  </si>
  <si>
    <t>Licence</t>
  </si>
  <si>
    <t>Građevinski objekti</t>
  </si>
  <si>
    <t>Postrojenja i oprema</t>
  </si>
  <si>
    <t>FINANCIJSKI IZVJEŠTAJ ZA RAZDOBLJE</t>
  </si>
  <si>
    <t>PRETHODNO RAZD.</t>
  </si>
  <si>
    <t>Tiskanje obrazaca</t>
  </si>
  <si>
    <t>Tiskanje knjiga</t>
  </si>
  <si>
    <t>Tiskanje promotivnih materijala</t>
  </si>
  <si>
    <t>Interna reprezentacija</t>
  </si>
  <si>
    <t>Domjenci</t>
  </si>
  <si>
    <t>Ostala reprezentacija</t>
  </si>
  <si>
    <t>Ostali rashodi za službena putovanja</t>
  </si>
  <si>
    <t>SVEUKUPNO STANJE</t>
  </si>
  <si>
    <t>TEKUĆE RAZD.</t>
  </si>
  <si>
    <t>Ostali prihodi</t>
  </si>
  <si>
    <t>Laboratorijska oprema</t>
  </si>
  <si>
    <t>Plaće VUKA</t>
  </si>
  <si>
    <t>Plaće Ministarstvo</t>
  </si>
  <si>
    <t>Ministarstvo</t>
  </si>
  <si>
    <t>VUKA</t>
  </si>
  <si>
    <t>Računala i računalna oprema</t>
  </si>
  <si>
    <t>Uredski namještaj</t>
  </si>
  <si>
    <t>Ostala uredska oprema</t>
  </si>
  <si>
    <t>Telefoni i ostali komunikacijski uređaji</t>
  </si>
  <si>
    <t>Ostala komunikacijska oprema</t>
  </si>
  <si>
    <t>Mjerni i kontrolni uređaji</t>
  </si>
  <si>
    <t>Knjige u knjižnicama</t>
  </si>
  <si>
    <t>Stručno usavršavanje zaposlenika</t>
  </si>
  <si>
    <t>Ostali nespomenuti rashodi poslovanja</t>
  </si>
  <si>
    <t>Reprezentacija</t>
  </si>
  <si>
    <t>Plaće za zaposlene</t>
  </si>
  <si>
    <t>Jubilarne nagrade</t>
  </si>
  <si>
    <t>Otpremnine</t>
  </si>
  <si>
    <t>Doprinosi za obvezno zdravstveno osiguranje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</si>
  <si>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</si>
  <si>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</si>
  <si>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</si>
  <si>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</si>
  <si>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</si>
  <si>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</si>
  <si>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Seminari,simpoziji,kotizacije</t>
  </si>
  <si>
    <t>Literatura (publikacije,časopisi,glasila,knjige i ostalo)</t>
  </si>
  <si>
    <t>Službena, radna i zaštitna odjeća i obuća</t>
  </si>
  <si>
    <t>Komponente i pom.materijal za kompjutere</t>
  </si>
  <si>
    <t>Gorivo</t>
  </si>
  <si>
    <t>Usluge interneta</t>
  </si>
  <si>
    <t>Poštarina (pisma, tiskanice i sl.)</t>
  </si>
  <si>
    <t>Usluge tekućeg i invest. održavanja građevinskih objekata</t>
  </si>
  <si>
    <t>Usluge tekućeg i invest. održavanja postrojenja i opreme</t>
  </si>
  <si>
    <t>Ostale usluge tekućeg i investicijskog održavanja</t>
  </si>
  <si>
    <t>Ostale usluge promidžbe i informiranja</t>
  </si>
  <si>
    <t>Usluge čuvanja imovine i osoba</t>
  </si>
  <si>
    <t>Ostale komunalne usluge</t>
  </si>
  <si>
    <t>Tiskarske usluge</t>
  </si>
  <si>
    <t>Grafičke usluge,kopiranje,uvezivanje i sl.</t>
  </si>
  <si>
    <t>Film i izrada fotografija</t>
  </si>
  <si>
    <t>Premije osiguranja imovine</t>
  </si>
  <si>
    <t>Ostali rashodi</t>
  </si>
  <si>
    <t>Međunarodni str-znan.skup</t>
  </si>
  <si>
    <t>Bankarske usluge</t>
  </si>
  <si>
    <t>Usluge platnog prometa</t>
  </si>
  <si>
    <t>Servis e-plaćanje</t>
  </si>
  <si>
    <t>Knjige</t>
  </si>
  <si>
    <t>Studentski zbor - materijalni troškovi</t>
  </si>
  <si>
    <t>Nematerijalna proizvedena imovina</t>
  </si>
  <si>
    <t>Prihodi za studentske programe</t>
  </si>
  <si>
    <t>Prihodi za plaće zaposlenih</t>
  </si>
  <si>
    <t>Prihodi od financijske imovine</t>
  </si>
  <si>
    <t>Prihodi od kamata</t>
  </si>
  <si>
    <t>Ostali nespomenuti prihodi</t>
  </si>
  <si>
    <t>Refundacija od HZZO</t>
  </si>
  <si>
    <t>Školarine Med.fakult.Rijeka</t>
  </si>
  <si>
    <t>Prihodi od prodaje knjiga</t>
  </si>
  <si>
    <t>Regres za godišnji odmor</t>
  </si>
  <si>
    <t>Tečajne razlike - ostalo</t>
  </si>
  <si>
    <t>VIŠAK (MANJAK) PRIHODA</t>
  </si>
  <si>
    <t>PRIHODI UKUPNO</t>
  </si>
  <si>
    <t>VLASTITI PRIHODI</t>
  </si>
  <si>
    <t>Prihodi-osiguranja</t>
  </si>
  <si>
    <t>Tiskanje indeksa i iskaznice</t>
  </si>
  <si>
    <t>Stipendije</t>
  </si>
  <si>
    <t>Projekt NAPREDAK</t>
  </si>
  <si>
    <t>Naknada za nezapošljavanje</t>
  </si>
  <si>
    <t>Darovi (Božićnice,Sv.Nikola,Bonovi)</t>
  </si>
  <si>
    <t>Toplana</t>
  </si>
  <si>
    <t>Naknada za nezapošljavanje invalida</t>
  </si>
  <si>
    <t>4</t>
  </si>
  <si>
    <t>6</t>
  </si>
  <si>
    <t>Knjige polog-posebno skriptarnica</t>
  </si>
  <si>
    <t>Prihodi od pozitivnih tečajnih razlika</t>
  </si>
  <si>
    <t>Gradski proračun-sufinanc,pomoći</t>
  </si>
  <si>
    <t>Ostala nematerijalna proizvedena imovina-projekti Atrij</t>
  </si>
  <si>
    <t>Ostala nematerjalna imovina</t>
  </si>
  <si>
    <t>Prihodi od zakasnine knjiga</t>
  </si>
  <si>
    <t>Revizorske usluge</t>
  </si>
  <si>
    <t>Prihodi od školarine</t>
  </si>
  <si>
    <t>Prihodi od upisa, ispisa</t>
  </si>
  <si>
    <t>Referada-usluge studentima</t>
  </si>
  <si>
    <t>Ostale naknade troškova zaposlenima</t>
  </si>
  <si>
    <t>Ostali materijal i sirovine</t>
  </si>
  <si>
    <t>Ostale usluge za komunikaciju</t>
  </si>
  <si>
    <t>Premije osiguranja-studenti</t>
  </si>
  <si>
    <t>Upravne i administrativne prist</t>
  </si>
  <si>
    <t>Ostale naknade iz proračuna-Erasmus razlika</t>
  </si>
  <si>
    <t>Trg J. J. Strossmayera 9</t>
  </si>
  <si>
    <t xml:space="preserve">Ostale usluge </t>
  </si>
  <si>
    <t>I - XII 2019.</t>
  </si>
  <si>
    <t>I-VIII 2015</t>
  </si>
  <si>
    <t>Prihodi za školarinu</t>
  </si>
  <si>
    <t>A2</t>
  </si>
  <si>
    <t>63312</t>
  </si>
  <si>
    <t>63313</t>
  </si>
  <si>
    <t>Tekuće pomoći iz gradskih proračuna</t>
  </si>
  <si>
    <t>Pomoći iz inozemstva (darovnice) i od subjekata unutar općeg proračuna</t>
  </si>
  <si>
    <t>A3</t>
  </si>
  <si>
    <t>Donacije od pravnih i fizičkih osoba izvan općeg proračuna</t>
  </si>
  <si>
    <t>66312</t>
  </si>
  <si>
    <t>Tekuće donacije od neprofitnih organizacija</t>
  </si>
  <si>
    <t>Zatezne kamate iz obveznih odnosa i drugo</t>
  </si>
  <si>
    <t>Prihodi iz Ministarstva</t>
  </si>
  <si>
    <t>Ostali nespomenuti prihodi - projekti</t>
  </si>
  <si>
    <t xml:space="preserve">Skup ZRZZ (kotizacija) </t>
  </si>
  <si>
    <t>Napomene</t>
  </si>
  <si>
    <t>661</t>
  </si>
  <si>
    <t>Prihodi od prodaje proizvoda i robe te pruženih usluga</t>
  </si>
  <si>
    <t>Medicinski fakultet školarine 1.g.</t>
  </si>
  <si>
    <t>Materijal i sredstva za čišćenje i održavanje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</si>
  <si>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</si>
  <si>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</si>
  <si>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</si>
  <si>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</si>
  <si>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32244</t>
  </si>
  <si>
    <t>Ostali materijal i dijelovi za tekuće i investicijsko održavanje</t>
  </si>
  <si>
    <t>Prijevoz studenata na teren</t>
  </si>
  <si>
    <t>Naknade troškova osobama izvan radnog odnosa</t>
  </si>
  <si>
    <t>Naknade troškova službenog puta</t>
  </si>
  <si>
    <t>plaće, stimulacije, menorstva</t>
  </si>
  <si>
    <t>Ines - laboratorijska oprema</t>
  </si>
  <si>
    <t>Tekuće pomoći od HZMO-a, HZZ-a i HZZO-a</t>
  </si>
  <si>
    <t>materijal za studentske vježbe (kemikalije)</t>
  </si>
  <si>
    <t>sigurnosni ventili (održavanje)</t>
  </si>
  <si>
    <t>63311</t>
  </si>
  <si>
    <t>Tekuće pomoći iz državnog proračuna</t>
  </si>
  <si>
    <t>Naknade za bolest, invalidnost i smrtni slučaj</t>
  </si>
  <si>
    <t>Usluge ažuriranja računalnih baza</t>
  </si>
  <si>
    <t>Usluge razvoja software-a</t>
  </si>
  <si>
    <t>Strojevi</t>
  </si>
  <si>
    <t>Projekt energetske učinkovitosti - Meštrovićeva</t>
  </si>
  <si>
    <t>Ostali materijal za potrebe redovnog poslovanja</t>
  </si>
  <si>
    <t xml:space="preserve">Rijeka: povrat putnih tr, hotelske usluge </t>
  </si>
  <si>
    <t>Ostale pristojbe i naknade</t>
  </si>
  <si>
    <t>LCD Projektori, grafoskopi, f.</t>
  </si>
  <si>
    <t>Mrežni sustavi za kompjutere</t>
  </si>
  <si>
    <t>B4</t>
  </si>
  <si>
    <t>Rashodi za nabavu proizvedene dugotrajne imovine</t>
  </si>
  <si>
    <t>B5</t>
  </si>
  <si>
    <t>Pomoći unutar općeg proračuna</t>
  </si>
  <si>
    <t>B6</t>
  </si>
  <si>
    <t>7</t>
  </si>
  <si>
    <t>8</t>
  </si>
  <si>
    <t>I - XII 2020.</t>
  </si>
  <si>
    <t>Prihodi poslovanja-školarine</t>
  </si>
  <si>
    <t>Regres,božićnica</t>
  </si>
  <si>
    <t>Kamate na depozite po viđenju</t>
  </si>
  <si>
    <t>Prihodi od prodanih proizvoda-knige skriptarnica</t>
  </si>
  <si>
    <t>Kapitalne donacije trgovačkih društva</t>
  </si>
  <si>
    <t>Materijal za higijenske potrebe  njegu</t>
  </si>
  <si>
    <t>Osnovni materijal i sirovine</t>
  </si>
  <si>
    <t>Dimnjačarske i ekološke usluge</t>
  </si>
  <si>
    <t>Zakupnine za zemljišta</t>
  </si>
  <si>
    <t>Zakupnine i najamnine za građ.objekte</t>
  </si>
  <si>
    <t>Laboratorijske usluge</t>
  </si>
  <si>
    <t>Geodetsko-katastarske usluge</t>
  </si>
  <si>
    <t>Ostale računalne usluge</t>
  </si>
  <si>
    <t>Usluge čišćenja,pranja i slično</t>
  </si>
  <si>
    <t>Sudske pristojbe</t>
  </si>
  <si>
    <t>Javnobilježničke pristojbe</t>
  </si>
  <si>
    <t>Troškovi protokola</t>
  </si>
  <si>
    <t>Ostale tekuće donacije</t>
  </si>
  <si>
    <t>Oprema</t>
  </si>
  <si>
    <t>Licence-software</t>
  </si>
  <si>
    <t>Poseban doprinos za poticanje</t>
  </si>
  <si>
    <t>Sponzorstvo Zadar</t>
  </si>
  <si>
    <t>Namirnice</t>
  </si>
  <si>
    <t>od 01.01.2019.</t>
  </si>
  <si>
    <t>Tekuće pomoći od inozemnih vlada od EU</t>
  </si>
  <si>
    <t>Kapitalne pomoći prora kor iz proračuna koji im nije nadležan</t>
  </si>
  <si>
    <t>Prihodi lovočuvar i ocjenjivač</t>
  </si>
  <si>
    <t>Prihodi od pruženih usluga - IF</t>
  </si>
  <si>
    <t>Tekuće donacije od ostalih subj.uzvanopćeg proračuna</t>
  </si>
  <si>
    <t>Kapitalne donacije od fizičkih osoba</t>
  </si>
  <si>
    <t>Ostale zatezne kamate</t>
  </si>
  <si>
    <t>Tekuće pomoći prorač.korisnicima iz pror.koji im nije na</t>
  </si>
  <si>
    <t xml:space="preserve">Tekuće pomoći iz državnog proračuna temeljem prijenosa </t>
  </si>
  <si>
    <t>Kapitalni prijenosi između prora.korisnika</t>
  </si>
  <si>
    <t>Ostale nespomenute usluge-škol.Rijeka</t>
  </si>
  <si>
    <t>I - XII 2021.</t>
  </si>
  <si>
    <t xml:space="preserve">Prihodi za sistematske preglede </t>
  </si>
  <si>
    <r>
      <t>Tekuće pomoći  od izvanproračunskih korisnika-</t>
    </r>
    <r>
      <rPr>
        <sz val="11"/>
        <color indexed="10"/>
        <rFont val="Arial"/>
        <family val="2"/>
      </rPr>
      <t>Novim vještinama do zaposlenja</t>
    </r>
  </si>
  <si>
    <r>
      <t xml:space="preserve">Dnevnice Per Diem - </t>
    </r>
    <r>
      <rPr>
        <sz val="11"/>
        <color indexed="10"/>
        <rFont val="Arial"/>
        <family val="2"/>
      </rPr>
      <t>Erasmus djelatnici</t>
    </r>
  </si>
  <si>
    <t>Arhivski materijal</t>
  </si>
  <si>
    <t>Izložbeni prostor na sajmu</t>
  </si>
  <si>
    <t>Usluge vještačenja</t>
  </si>
  <si>
    <t>Znanstvenoistraživačke usluge</t>
  </si>
  <si>
    <t>Uređenje kabineta u prizemlju glavne zgrade</t>
  </si>
  <si>
    <r>
      <t xml:space="preserve">Dodatna ulaganja na građevi </t>
    </r>
    <r>
      <rPr>
        <sz val="11"/>
        <color indexed="10"/>
        <rFont val="Arial"/>
        <family val="2"/>
      </rPr>
      <t>Atrij znanja</t>
    </r>
  </si>
  <si>
    <t xml:space="preserve">Stipendije i školarine </t>
  </si>
  <si>
    <r>
      <t>Tekući prijenosi između pror.korisnika temeljem prijenosa EU sred-</t>
    </r>
    <r>
      <rPr>
        <sz val="11"/>
        <color indexed="10"/>
        <rFont val="Arial"/>
        <family val="2"/>
      </rPr>
      <t>Erasmus</t>
    </r>
  </si>
  <si>
    <r>
      <t>Tekuće donacije od trgovačkih društva-</t>
    </r>
    <r>
      <rPr>
        <sz val="11"/>
        <color indexed="10"/>
        <rFont val="Arial"/>
        <family val="2"/>
      </rPr>
      <t>Turizmika</t>
    </r>
  </si>
  <si>
    <t>Naknada ostalih troškova- erasmus studenti</t>
  </si>
  <si>
    <t xml:space="preserve">Građevinski radovi </t>
  </si>
  <si>
    <t>Službena,radna i zaštitna odjeća-studenti-promocija</t>
  </si>
  <si>
    <t>od 01.01.2020..</t>
  </si>
  <si>
    <t>do 31.12.2020.</t>
  </si>
  <si>
    <t>do 30.09.2019.</t>
  </si>
  <si>
    <t>I-XII 2018.</t>
  </si>
  <si>
    <t>I-IX 2019</t>
  </si>
  <si>
    <t>I - XII 2022.</t>
  </si>
  <si>
    <t>Prihodi iz nadležnog proračuna, pomoći i otpremnine</t>
  </si>
  <si>
    <t>Bruto prekovremeni - Vojković, Mikšić</t>
  </si>
  <si>
    <t>Nagrade</t>
  </si>
  <si>
    <t xml:space="preserve">Dopr.za zdr. MZOS </t>
  </si>
  <si>
    <t xml:space="preserve">Dopr.za zdr. VUK </t>
  </si>
  <si>
    <r>
      <t>Dop.za zaštitu na radu MZOŠ</t>
    </r>
    <r>
      <rPr>
        <i/>
        <sz val="11"/>
        <color indexed="36"/>
        <rFont val="Arial"/>
        <family val="2"/>
      </rPr>
      <t xml:space="preserve"> </t>
    </r>
  </si>
  <si>
    <t>Dop.za zaštitu na radu Vuka</t>
  </si>
  <si>
    <t>Dopr.za obv.osiguranje u slučaju nezaposlenosti MZOS</t>
  </si>
  <si>
    <t>Dopr.za inval. VUK</t>
  </si>
  <si>
    <t>Oprema za grijanje, ventilaciju i hlađenje</t>
  </si>
  <si>
    <t>Bruto plaća-Šibenik projekt 13</t>
  </si>
  <si>
    <t xml:space="preserve">Doprinosi za zaštitu na radu VUKA </t>
  </si>
  <si>
    <t>Promidžbeni materijali</t>
  </si>
  <si>
    <t xml:space="preserve">Zakupnine i najamnine za opremu </t>
  </si>
  <si>
    <t>Zakupnine i najamnine za vozila</t>
  </si>
  <si>
    <t>Usluge agencija,studentskog servisa (prijepisi, prijevodi)</t>
  </si>
  <si>
    <t>Naknada za nezapošljavanje MZO</t>
  </si>
  <si>
    <t>Naknada za nezapošljavanje VUKA</t>
  </si>
  <si>
    <t>Subvencije trovačkim društvima, zadrugama</t>
  </si>
  <si>
    <t>Naknade gađanima i kućanstvima iz EU sredstava</t>
  </si>
  <si>
    <t>Kapitalne donacije ostalim neprofitnim organizacijama</t>
  </si>
  <si>
    <t>Subvencije trg.društv., zadrugama, polj.i obrtnicima iz EU sredstava</t>
  </si>
  <si>
    <t>Ostale naknade građanima i kućanstvima iz proračuna</t>
  </si>
  <si>
    <t>Dodatna ulaganja na građevinskim objektima</t>
  </si>
  <si>
    <t>Rent-a-car i taxi prijevoz</t>
  </si>
  <si>
    <t>Obvezni i preventivni zdravstveni pregledi zaposlenika</t>
  </si>
  <si>
    <r>
      <t xml:space="preserve">Tekuće pomoći od inst.i tijela EU - </t>
    </r>
    <r>
      <rPr>
        <sz val="11"/>
        <color indexed="10"/>
        <rFont val="Arial"/>
        <family val="2"/>
      </rPr>
      <t>Centar za bioinspiriranu robotiku</t>
    </r>
  </si>
  <si>
    <t xml:space="preserve">Tekuće pomoći od inst.i tijela EU </t>
  </si>
  <si>
    <r>
      <t>Tekuće pomoći od inozemnih vlada od EU-</t>
    </r>
    <r>
      <rPr>
        <sz val="11"/>
        <color indexed="10"/>
        <rFont val="Arial"/>
        <family val="2"/>
      </rPr>
      <t xml:space="preserve">Erasmus +,ključna mjera KA2 </t>
    </r>
  </si>
  <si>
    <r>
      <t xml:space="preserve">Bruto plaća </t>
    </r>
    <r>
      <rPr>
        <i/>
        <sz val="11"/>
        <color indexed="10"/>
        <rFont val="Arial"/>
        <family val="2"/>
      </rPr>
      <t>Erasmus +, ključna mjera KA2</t>
    </r>
  </si>
  <si>
    <r>
      <t>Dnevnice za službeni put u zemlji</t>
    </r>
    <r>
      <rPr>
        <sz val="11"/>
        <color indexed="10"/>
        <rFont val="Arial"/>
        <family val="2"/>
      </rPr>
      <t>-Erasmus+, ključna mjera KA2</t>
    </r>
  </si>
  <si>
    <r>
      <t>Ostale usluge -</t>
    </r>
    <r>
      <rPr>
        <sz val="11"/>
        <color indexed="10"/>
        <rFont val="Arial"/>
        <family val="2"/>
      </rPr>
      <t>Erasmus+, ključna mjera KA2</t>
    </r>
  </si>
  <si>
    <r>
      <t>Tekuće pomoći  od izvanproračunskih korisnika-</t>
    </r>
    <r>
      <rPr>
        <sz val="11"/>
        <color indexed="10"/>
        <rFont val="Arial"/>
        <family val="2"/>
      </rPr>
      <t>LIFE LYNX</t>
    </r>
  </si>
  <si>
    <r>
      <t>Tekući prijenosi između pror.korisnika temeljem prijenosa EU sred</t>
    </r>
    <r>
      <rPr>
        <sz val="11"/>
        <color indexed="10"/>
        <rFont val="Arial"/>
        <family val="2"/>
      </rPr>
      <t>-SIRENA</t>
    </r>
  </si>
  <si>
    <r>
      <t xml:space="preserve">Bruto plaća </t>
    </r>
    <r>
      <rPr>
        <i/>
        <sz val="11"/>
        <color indexed="10"/>
        <rFont val="Arial"/>
        <family val="2"/>
      </rPr>
      <t>SIRENA</t>
    </r>
  </si>
  <si>
    <r>
      <t>Dnevnice za službeni put u zemlji</t>
    </r>
    <r>
      <rPr>
        <sz val="11"/>
        <color indexed="10"/>
        <rFont val="Arial"/>
        <family val="2"/>
      </rPr>
      <t>-SIRENA</t>
    </r>
  </si>
  <si>
    <r>
      <t>Naknade za prijevoz na službenom putu u zemlji-</t>
    </r>
    <r>
      <rPr>
        <sz val="11"/>
        <color indexed="10"/>
        <rFont val="Arial"/>
        <family val="2"/>
      </rPr>
      <t>SIRENA</t>
    </r>
  </si>
  <si>
    <r>
      <t>Usluge tekućeg i invest. održavanja postrojenja i oprem</t>
    </r>
    <r>
      <rPr>
        <sz val="11"/>
        <color indexed="10"/>
        <rFont val="Arial"/>
        <family val="2"/>
      </rPr>
      <t>e-SIRENA</t>
    </r>
  </si>
  <si>
    <r>
      <t xml:space="preserve">Oprema - </t>
    </r>
    <r>
      <rPr>
        <sz val="11"/>
        <color indexed="10"/>
        <rFont val="Arial"/>
        <family val="2"/>
      </rPr>
      <t>SIRENA</t>
    </r>
  </si>
  <si>
    <r>
      <t>Tekuće pomoći od inozemnih vlada od EU-</t>
    </r>
    <r>
      <rPr>
        <sz val="11"/>
        <color indexed="10"/>
        <rFont val="Arial"/>
        <family val="2"/>
      </rPr>
      <t>Measures</t>
    </r>
  </si>
  <si>
    <r>
      <t xml:space="preserve">Bruto plaća </t>
    </r>
    <r>
      <rPr>
        <i/>
        <sz val="11"/>
        <color indexed="10"/>
        <rFont val="Arial"/>
        <family val="2"/>
      </rPr>
      <t>Measures</t>
    </r>
  </si>
  <si>
    <r>
      <t>Dnevnice za službeni put u zemlji</t>
    </r>
    <r>
      <rPr>
        <sz val="11"/>
        <color indexed="10"/>
        <rFont val="Arial"/>
        <family val="2"/>
      </rPr>
      <t>-Measures</t>
    </r>
  </si>
  <si>
    <r>
      <t>Naknade za prijevoz na službenom putu u zemlji-</t>
    </r>
    <r>
      <rPr>
        <sz val="11"/>
        <color indexed="10"/>
        <rFont val="Arial"/>
        <family val="2"/>
      </rPr>
      <t>Measures</t>
    </r>
  </si>
  <si>
    <r>
      <t>Ostale intelektualne usluge</t>
    </r>
    <r>
      <rPr>
        <sz val="11"/>
        <color indexed="10"/>
        <rFont val="Arial"/>
        <family val="2"/>
      </rPr>
      <t>-SIRENA</t>
    </r>
  </si>
  <si>
    <r>
      <t xml:space="preserve">Tekuće pomoći iz državnog proračuna temeljem prijenosa - </t>
    </r>
    <r>
      <rPr>
        <sz val="11"/>
        <color indexed="10"/>
        <rFont val="Arial"/>
        <family val="2"/>
      </rPr>
      <t>Mehatronika</t>
    </r>
  </si>
  <si>
    <r>
      <t>Tekući prijenosi između pror.korisnika temeljem prijenosa EU sred</t>
    </r>
    <r>
      <rPr>
        <sz val="11"/>
        <color indexed="10"/>
        <rFont val="Arial"/>
        <family val="2"/>
      </rPr>
      <t>-Dronovi</t>
    </r>
  </si>
  <si>
    <r>
      <t>Usluge tekućeg i invest. održavanja postrojenja i oprem</t>
    </r>
    <r>
      <rPr>
        <sz val="11"/>
        <color indexed="10"/>
        <rFont val="Arial"/>
        <family val="2"/>
      </rPr>
      <t xml:space="preserve">e-Dronovi </t>
    </r>
  </si>
  <si>
    <r>
      <t>Uredski materijal-</t>
    </r>
    <r>
      <rPr>
        <sz val="11"/>
        <color indexed="10"/>
        <rFont val="Arial"/>
        <family val="2"/>
      </rPr>
      <t>Dronovi</t>
    </r>
  </si>
  <si>
    <r>
      <t>Oprema-</t>
    </r>
    <r>
      <rPr>
        <sz val="11"/>
        <color indexed="10"/>
        <rFont val="Arial"/>
        <family val="2"/>
      </rPr>
      <t>Dronovi</t>
    </r>
  </si>
  <si>
    <r>
      <t>Ostale usluge promidžbe i informiranja-</t>
    </r>
    <r>
      <rPr>
        <sz val="11"/>
        <color indexed="10"/>
        <rFont val="Arial"/>
        <family val="2"/>
      </rPr>
      <t>Robotika</t>
    </r>
  </si>
  <si>
    <r>
      <t>Ostale intelektualne usluge</t>
    </r>
    <r>
      <rPr>
        <sz val="11"/>
        <color indexed="10"/>
        <rFont val="Arial"/>
        <family val="2"/>
      </rPr>
      <t>-Robotika</t>
    </r>
  </si>
  <si>
    <r>
      <t>Revizorske usluge-</t>
    </r>
    <r>
      <rPr>
        <sz val="11"/>
        <color indexed="10"/>
        <rFont val="Arial"/>
        <family val="2"/>
      </rPr>
      <t>Robotika</t>
    </r>
  </si>
  <si>
    <t>MZO</t>
  </si>
  <si>
    <t>Održavanje ostalo-podovi</t>
  </si>
  <si>
    <r>
      <t xml:space="preserve">Tekuće donacije od fizičkih osoba - </t>
    </r>
    <r>
      <rPr>
        <sz val="11"/>
        <color indexed="10"/>
        <rFont val="Arial"/>
        <family val="2"/>
      </rPr>
      <t>Zadar</t>
    </r>
  </si>
  <si>
    <r>
      <t>Uredski materijal-</t>
    </r>
    <r>
      <rPr>
        <sz val="11"/>
        <color indexed="10"/>
        <rFont val="Arial"/>
        <family val="2"/>
      </rPr>
      <t>Erasmus +, ključna mjera KA2</t>
    </r>
  </si>
  <si>
    <r>
      <t xml:space="preserve">Laboratorijska oprema </t>
    </r>
    <r>
      <rPr>
        <sz val="11"/>
        <color indexed="10"/>
        <rFont val="Arial"/>
        <family val="2"/>
      </rPr>
      <t>Atrij znanja</t>
    </r>
  </si>
  <si>
    <r>
      <t xml:space="preserve">Uredski namještaj </t>
    </r>
    <r>
      <rPr>
        <sz val="11"/>
        <color indexed="10"/>
        <rFont val="Arial"/>
        <family val="2"/>
      </rPr>
      <t>Atrij znanja</t>
    </r>
  </si>
  <si>
    <r>
      <t>Ostale intelektualne usluge</t>
    </r>
    <r>
      <rPr>
        <sz val="11"/>
        <color indexed="10"/>
        <rFont val="Arial"/>
        <family val="2"/>
      </rPr>
      <t>-Erasmus + ključna mjera KA2</t>
    </r>
  </si>
  <si>
    <r>
      <t xml:space="preserve">Bruto plaća </t>
    </r>
    <r>
      <rPr>
        <i/>
        <sz val="11"/>
        <color indexed="10"/>
        <rFont val="Arial"/>
        <family val="2"/>
      </rPr>
      <t>Life LYNX</t>
    </r>
  </si>
  <si>
    <r>
      <t xml:space="preserve">Dnevnice za službeni put u inozemstvu </t>
    </r>
    <r>
      <rPr>
        <sz val="11"/>
        <color indexed="10"/>
        <rFont val="Arial"/>
        <family val="2"/>
      </rPr>
      <t>LIFE LYNX</t>
    </r>
  </si>
  <si>
    <r>
      <t>Dnevnice za službeni put u zemlji</t>
    </r>
    <r>
      <rPr>
        <sz val="11"/>
        <color indexed="10"/>
        <rFont val="Arial"/>
        <family val="2"/>
      </rPr>
      <t>-LIFE LYNX</t>
    </r>
  </si>
  <si>
    <r>
      <t>Naknade za prijevoz na službenom putu u zemlji-</t>
    </r>
    <r>
      <rPr>
        <sz val="11"/>
        <color indexed="10"/>
        <rFont val="Arial"/>
        <family val="2"/>
      </rPr>
      <t>LIFE LYNX</t>
    </r>
  </si>
  <si>
    <r>
      <t>Ostale intelektualne usluge</t>
    </r>
    <r>
      <rPr>
        <sz val="11"/>
        <color indexed="10"/>
        <rFont val="Arial"/>
        <family val="2"/>
      </rPr>
      <t>-Measures</t>
    </r>
  </si>
  <si>
    <r>
      <t xml:space="preserve">Bruto plaća </t>
    </r>
    <r>
      <rPr>
        <i/>
        <sz val="11"/>
        <color indexed="10"/>
        <rFont val="Arial"/>
        <family val="2"/>
      </rPr>
      <t>Mehatronika</t>
    </r>
  </si>
  <si>
    <r>
      <t>Dnevnice za službeni put u zemlji</t>
    </r>
    <r>
      <rPr>
        <sz val="11"/>
        <color indexed="10"/>
        <rFont val="Arial"/>
        <family val="2"/>
      </rPr>
      <t>-Mehatronika</t>
    </r>
  </si>
  <si>
    <r>
      <t xml:space="preserve">Bruto plaća </t>
    </r>
    <r>
      <rPr>
        <i/>
        <sz val="11"/>
        <color indexed="10"/>
        <rFont val="Arial"/>
        <family val="2"/>
      </rPr>
      <t>Dronovi</t>
    </r>
  </si>
  <si>
    <r>
      <t>Dnevnice za službeni put u zemlji</t>
    </r>
    <r>
      <rPr>
        <sz val="11"/>
        <color indexed="10"/>
        <rFont val="Arial"/>
        <family val="2"/>
      </rPr>
      <t>-Dronovi</t>
    </r>
  </si>
  <si>
    <r>
      <t xml:space="preserve">Bruto plaća </t>
    </r>
    <r>
      <rPr>
        <i/>
        <sz val="11"/>
        <color indexed="10"/>
        <rFont val="Arial"/>
        <family val="2"/>
      </rPr>
      <t>Robotika</t>
    </r>
  </si>
  <si>
    <r>
      <t>Uredski materijal</t>
    </r>
    <r>
      <rPr>
        <sz val="11"/>
        <color indexed="10"/>
        <rFont val="Arial"/>
        <family val="2"/>
      </rPr>
      <t>-Robotika</t>
    </r>
  </si>
  <si>
    <r>
      <t>Dodatna ulaganja na građevi</t>
    </r>
    <r>
      <rPr>
        <sz val="11"/>
        <color indexed="10"/>
        <rFont val="Arial"/>
        <family val="2"/>
      </rPr>
      <t xml:space="preserve"> Meštrovićeva</t>
    </r>
  </si>
  <si>
    <t>Turizmika</t>
  </si>
  <si>
    <r>
      <t>Tekuće pomoći od međunarodnih organizacija</t>
    </r>
    <r>
      <rPr>
        <sz val="11"/>
        <color indexed="10"/>
        <rFont val="Arial"/>
        <family val="2"/>
      </rPr>
      <t xml:space="preserve"> - Kart.stranih i invazivnih vrsta biljaka</t>
    </r>
  </si>
  <si>
    <r>
      <t xml:space="preserve">Tekuće pomoći od inst.i tijela EU - </t>
    </r>
    <r>
      <rPr>
        <sz val="11"/>
        <color indexed="10"/>
        <rFont val="Arial"/>
        <family val="2"/>
      </rPr>
      <t>Atrij</t>
    </r>
  </si>
  <si>
    <r>
      <t>Tekuće pomoći iz županijskih proračuna-</t>
    </r>
    <r>
      <rPr>
        <sz val="11"/>
        <color indexed="10"/>
        <rFont val="Arial"/>
        <family val="2"/>
      </rPr>
      <t>Plan upr.posjetiteljima PP Medvednica</t>
    </r>
  </si>
  <si>
    <r>
      <t>Tekuće pomoći iz županijskih proračuna-</t>
    </r>
    <r>
      <rPr>
        <sz val="11"/>
        <color indexed="10"/>
        <rFont val="Arial"/>
        <family val="2"/>
      </rPr>
      <t>Plan upr.posjetiteljima PPLonjsko polje</t>
    </r>
  </si>
  <si>
    <r>
      <t>Tekuće pomoći iz županijskih proračuna</t>
    </r>
    <r>
      <rPr>
        <sz val="11"/>
        <color indexed="10"/>
        <rFont val="Arial"/>
        <family val="2"/>
      </rPr>
      <t>-Edukacija Istra</t>
    </r>
  </si>
  <si>
    <r>
      <t>Tekuće pomoći iz županijskih proračuna</t>
    </r>
    <r>
      <rPr>
        <sz val="11"/>
        <color indexed="10"/>
        <rFont val="Arial"/>
        <family val="2"/>
      </rPr>
      <t>-Izrada sadrž.rješenja/tekstova za interpretacijske i edu.sadržaje</t>
    </r>
  </si>
  <si>
    <r>
      <t>Tekuće pomoći iz županijskih proračuna-</t>
    </r>
    <r>
      <rPr>
        <sz val="11"/>
        <color indexed="10"/>
        <rFont val="Arial"/>
        <family val="2"/>
      </rPr>
      <t>Izrada režima usmjeravanja posjetitelja</t>
    </r>
  </si>
  <si>
    <r>
      <t>Tekuće pomoći iz županijskih proračuna-</t>
    </r>
    <r>
      <rPr>
        <sz val="11"/>
        <color indexed="10"/>
        <rFont val="Arial"/>
        <family val="2"/>
      </rPr>
      <t>Monitoring travnjačka staništa i leptiri</t>
    </r>
  </si>
  <si>
    <r>
      <t>Tekuće pomoći iz županijskih proračuna</t>
    </r>
    <r>
      <rPr>
        <sz val="11"/>
        <color indexed="10"/>
        <rFont val="Arial"/>
        <family val="2"/>
      </rPr>
      <t>-PU Istra</t>
    </r>
  </si>
  <si>
    <r>
      <t>Tekuće pomoći iz županijskih proračuna-</t>
    </r>
    <r>
      <rPr>
        <sz val="11"/>
        <color indexed="10"/>
        <rFont val="Arial"/>
        <family val="2"/>
      </rPr>
      <t>Str.podloga za reg.park Ćićarija</t>
    </r>
  </si>
  <si>
    <r>
      <t xml:space="preserve">Prihodi od pruženih usluga - IF - </t>
    </r>
    <r>
      <rPr>
        <sz val="11"/>
        <color indexed="10"/>
        <rFont val="Arial"/>
        <family val="2"/>
      </rPr>
      <t>Kart.nešumskih staništa PP Lonjsko polje</t>
    </r>
  </si>
  <si>
    <r>
      <t xml:space="preserve">Tekuće donacije od neprofitnih organizacija, </t>
    </r>
    <r>
      <rPr>
        <sz val="11"/>
        <color indexed="10"/>
        <rFont val="Arial"/>
        <family val="2"/>
      </rPr>
      <t>Turizmika</t>
    </r>
    <r>
      <rPr>
        <sz val="11"/>
        <rFont val="Arial"/>
        <family val="2"/>
      </rPr>
      <t xml:space="preserve"> i </t>
    </r>
    <r>
      <rPr>
        <sz val="11"/>
        <color indexed="10"/>
        <rFont val="Arial"/>
        <family val="2"/>
      </rPr>
      <t>SC za stud.projekte, Zadar</t>
    </r>
  </si>
  <si>
    <r>
      <t>Prihodi od pruženih usluga - IF -</t>
    </r>
    <r>
      <rPr>
        <sz val="11"/>
        <color indexed="10"/>
        <rFont val="Arial"/>
        <family val="2"/>
      </rPr>
      <t>Carnivora Dinarica</t>
    </r>
  </si>
  <si>
    <r>
      <t xml:space="preserve">Bruto plaća - </t>
    </r>
    <r>
      <rPr>
        <i/>
        <sz val="11"/>
        <color indexed="10"/>
        <rFont val="Arial"/>
        <family val="2"/>
      </rPr>
      <t>Atrij</t>
    </r>
  </si>
  <si>
    <r>
      <t>Dnevnice za službeni put u zemlji</t>
    </r>
    <r>
      <rPr>
        <sz val="11"/>
        <color indexed="10"/>
        <rFont val="Arial"/>
        <family val="2"/>
      </rPr>
      <t>-Medvednica</t>
    </r>
  </si>
  <si>
    <r>
      <t>Dnevnice za službeni put u zemlji</t>
    </r>
    <r>
      <rPr>
        <sz val="11"/>
        <color indexed="10"/>
        <rFont val="Arial"/>
        <family val="2"/>
      </rPr>
      <t>-Kart.nešumskih staništa PP Lonjsko polje</t>
    </r>
  </si>
  <si>
    <r>
      <t>Dnevnice za službeni put u zemlji</t>
    </r>
    <r>
      <rPr>
        <sz val="11"/>
        <color indexed="10"/>
        <rFont val="Arial"/>
        <family val="2"/>
      </rPr>
      <t>-PU Istra</t>
    </r>
  </si>
  <si>
    <r>
      <t>Dnevnice za službeni put u zemlji</t>
    </r>
    <r>
      <rPr>
        <sz val="11"/>
        <color indexed="10"/>
        <rFont val="Arial"/>
        <family val="2"/>
      </rPr>
      <t>-Monitoring travnjačka staništa i leptiri</t>
    </r>
  </si>
  <si>
    <r>
      <t>Dnevnice za službeni put u zemlji</t>
    </r>
    <r>
      <rPr>
        <sz val="11"/>
        <color indexed="10"/>
        <rFont val="Arial"/>
        <family val="2"/>
      </rPr>
      <t>-Kart.stranih i invazivnih vrsta biljaka</t>
    </r>
  </si>
  <si>
    <r>
      <t>Dnevnice za službeni put u zemlji</t>
    </r>
    <r>
      <rPr>
        <sz val="11"/>
        <color indexed="10"/>
        <rFont val="Arial"/>
        <family val="2"/>
      </rPr>
      <t>-Str.podloga za regionalni park Ćićarija</t>
    </r>
  </si>
  <si>
    <r>
      <t>Dnevnice za službeni put u zemlji</t>
    </r>
    <r>
      <rPr>
        <sz val="11"/>
        <color indexed="10"/>
        <rFont val="Arial"/>
        <family val="2"/>
      </rPr>
      <t>-Plan upr.posjetiteljima PP Lonjsko polje</t>
    </r>
  </si>
  <si>
    <r>
      <t xml:space="preserve">Ostali materijal i sirovine - </t>
    </r>
    <r>
      <rPr>
        <sz val="11"/>
        <color indexed="10"/>
        <rFont val="Arial"/>
        <family val="2"/>
      </rPr>
      <t>Studentski zbor</t>
    </r>
  </si>
  <si>
    <r>
      <t>Ostale intelektualne usluge</t>
    </r>
    <r>
      <rPr>
        <sz val="11"/>
        <color indexed="10"/>
        <rFont val="Arial"/>
        <family val="2"/>
      </rPr>
      <t>-PU Istra</t>
    </r>
  </si>
  <si>
    <r>
      <t>Ostale intelektualne usluge</t>
    </r>
    <r>
      <rPr>
        <sz val="11"/>
        <color indexed="10"/>
        <rFont val="Arial"/>
        <family val="2"/>
      </rPr>
      <t>-Izrada sadr.rješenja tekstiva za interpretacijske i edu.sadržaje</t>
    </r>
  </si>
  <si>
    <r>
      <t xml:space="preserve">Ostale intelektualne usluge </t>
    </r>
    <r>
      <rPr>
        <sz val="11"/>
        <color indexed="10"/>
        <rFont val="Arial"/>
        <family val="2"/>
      </rPr>
      <t>Izrada režina usmjeravanja posjetitelja</t>
    </r>
  </si>
  <si>
    <r>
      <t>Ostale usluge</t>
    </r>
    <r>
      <rPr>
        <sz val="11"/>
        <color indexed="10"/>
        <rFont val="Arial"/>
        <family val="2"/>
      </rPr>
      <t xml:space="preserve"> Erasmus+ ključna mjera KA2</t>
    </r>
  </si>
  <si>
    <t>Ostala oprema za održavanje i zaštitu-videonadzor</t>
  </si>
  <si>
    <r>
      <t xml:space="preserve">Usluge agencija,studentskog servisa (prijepisi, prijevodi)- </t>
    </r>
    <r>
      <rPr>
        <sz val="11"/>
        <color indexed="10"/>
        <rFont val="Arial"/>
        <family val="2"/>
      </rPr>
      <t>Snaga vještina i str.praksa</t>
    </r>
  </si>
  <si>
    <r>
      <t>Naknade za prijevoz na službenom putu u zemlji-</t>
    </r>
    <r>
      <rPr>
        <sz val="11"/>
        <color indexed="10"/>
        <rFont val="Arial"/>
        <family val="2"/>
      </rPr>
      <t>Snaga vještina i str.praksa</t>
    </r>
  </si>
  <si>
    <r>
      <t>Reprezentacija-</t>
    </r>
    <r>
      <rPr>
        <sz val="11"/>
        <color indexed="10"/>
        <rFont val="Arial"/>
        <family val="2"/>
      </rPr>
      <t>Snaga vještina i str.praksa</t>
    </r>
  </si>
  <si>
    <r>
      <t>Tečajevi, str. Ispiti-</t>
    </r>
    <r>
      <rPr>
        <sz val="11"/>
        <color indexed="10"/>
        <rFont val="Arial"/>
        <family val="2"/>
      </rPr>
      <t>Snaga vještina i str.praksa</t>
    </r>
  </si>
  <si>
    <r>
      <t xml:space="preserve">Licence-software </t>
    </r>
    <r>
      <rPr>
        <sz val="11"/>
        <color indexed="10"/>
        <rFont val="Arial"/>
        <family val="2"/>
      </rPr>
      <t>Snaga vještina i str.praksa</t>
    </r>
  </si>
  <si>
    <r>
      <t xml:space="preserve">Ostala uredska oprema </t>
    </r>
    <r>
      <rPr>
        <sz val="11"/>
        <color indexed="10"/>
        <rFont val="Arial"/>
        <family val="2"/>
      </rPr>
      <t>Snaga vještina i str.praksa</t>
    </r>
  </si>
  <si>
    <r>
      <t>Dnevnice za službeni put u inozemstvu</t>
    </r>
    <r>
      <rPr>
        <sz val="11"/>
        <color indexed="10"/>
        <rFont val="Arial"/>
        <family val="2"/>
      </rPr>
      <t xml:space="preserve"> Snaga vještina i str.praksa</t>
    </r>
  </si>
  <si>
    <r>
      <t xml:space="preserve">Seminari,simpoziji,kotizacije - </t>
    </r>
    <r>
      <rPr>
        <sz val="11"/>
        <color indexed="10"/>
        <rFont val="Arial"/>
        <family val="2"/>
      </rPr>
      <t>Snaga vještina i str.praksa</t>
    </r>
  </si>
  <si>
    <r>
      <t xml:space="preserve">Naknade za smještaj na službenom putu u zemlji </t>
    </r>
    <r>
      <rPr>
        <sz val="11"/>
        <color indexed="10"/>
        <rFont val="Arial"/>
        <family val="2"/>
      </rPr>
      <t>snaga vještina i str.praksa</t>
    </r>
  </si>
  <si>
    <r>
      <t>Ostale usluge</t>
    </r>
    <r>
      <rPr>
        <sz val="11"/>
        <color indexed="10"/>
        <rFont val="Arial"/>
        <family val="2"/>
      </rPr>
      <t xml:space="preserve"> Snaga vještina i str.praksa</t>
    </r>
  </si>
  <si>
    <r>
      <t xml:space="preserve">Bruto plaća </t>
    </r>
    <r>
      <rPr>
        <i/>
        <sz val="11"/>
        <color indexed="10"/>
        <rFont val="Arial"/>
        <family val="2"/>
      </rPr>
      <t>Snaga vještina i str.praksa</t>
    </r>
  </si>
  <si>
    <r>
      <t>Promidžbeni materijali</t>
    </r>
    <r>
      <rPr>
        <sz val="11"/>
        <color indexed="10"/>
        <rFont val="Arial"/>
        <family val="2"/>
      </rPr>
      <t xml:space="preserve"> Snaga vještina i str.praksa</t>
    </r>
  </si>
  <si>
    <r>
      <t>Ostale usluge za komunikaciju</t>
    </r>
    <r>
      <rPr>
        <sz val="11"/>
        <color indexed="10"/>
        <rFont val="Arial"/>
        <family val="2"/>
      </rPr>
      <t xml:space="preserve"> Snaga vještina i str.praksa</t>
    </r>
  </si>
  <si>
    <r>
      <t xml:space="preserve">Uredski namještaj </t>
    </r>
    <r>
      <rPr>
        <sz val="11"/>
        <color indexed="10"/>
        <rFont val="Arial"/>
        <family val="2"/>
      </rPr>
      <t>Snaga vještina i str.praksa</t>
    </r>
  </si>
  <si>
    <r>
      <t>Tekuće pomoći od inozemnih vlada od EU-</t>
    </r>
    <r>
      <rPr>
        <sz val="11"/>
        <color indexed="10"/>
        <rFont val="Arial"/>
        <family val="2"/>
      </rPr>
      <t>Snaga vješrina i str.praksa</t>
    </r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</si>
</sst>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d/m/yy/;@"/>
    <numFmt numFmtId="166" formatCode="dd/mm/yy/;@"/>
    <numFmt numFmtId="167" formatCode="[$-41A]d/\ mmmm\ yyyy/;@"/>
    <numFmt numFmtId="168" formatCode="[$-41A]d\-mmm\-yy;@"/>
    <numFmt numFmtId="169" formatCode="d/m/;@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&quot;kn&quot;\ * #,##0_-;\-&quot;kn&quot;\ * #,##0_-;_-&quot;kn&quot;\ * &quot;-&quot;_-;_-@_-"/>
    <numFmt numFmtId="183" formatCode="_-* #,##0_-;\-* #,##0_-;_-* &quot;-&quot;_-;_-@_-"/>
    <numFmt numFmtId="184" formatCode="_-&quot;kn&quot;\ * #,##0.00_-;\-&quot;kn&quot;\ * #,##0.00_-;_-&quot;kn&quot;\ * &quot;-&quot;??_-;_-@_-"/>
    <numFmt numFmtId="185" formatCode="_-* #,##0.00_-;\-* #,##0.00_-;_-* &quot;-&quot;??_-;_-@_-"/>
  </numFmts>
  <fonts count="80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Arial"/>
      <family val="2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10"/>
      <name val="Arial"/>
      <family val="2"/>
    </font>
    <font>
      <i/>
      <sz val="11"/>
      <color indexed="10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u val="single"/>
      <sz val="9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36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i/>
      <sz val="9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Arial"/>
      <family val="2"/>
    </font>
    <font>
      <sz val="11"/>
      <color indexed="36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rgb="FFFF0000"/>
      <name val="Times New Roman"/>
      <family val="1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3" fillId="3" borderId="0" applyNumberFormat="0" applyBorder="0" applyAlignment="0" applyProtection="0"/>
    <xf numFmtId="0" fontId="53" fillId="4" borderId="0" applyNumberFormat="0" applyBorder="0" applyAlignment="0" applyProtection="0"/>
    <xf numFmtId="0" fontId="23" fillId="5" borderId="0" applyNumberFormat="0" applyBorder="0" applyAlignment="0" applyProtection="0"/>
    <xf numFmtId="0" fontId="53" fillId="6" borderId="0" applyNumberFormat="0" applyBorder="0" applyAlignment="0" applyProtection="0"/>
    <xf numFmtId="0" fontId="23" fillId="7" borderId="0" applyNumberFormat="0" applyBorder="0" applyAlignment="0" applyProtection="0"/>
    <xf numFmtId="0" fontId="53" fillId="8" borderId="0" applyNumberFormat="0" applyBorder="0" applyAlignment="0" applyProtection="0"/>
    <xf numFmtId="0" fontId="23" fillId="9" borderId="0" applyNumberFormat="0" applyBorder="0" applyAlignment="0" applyProtection="0"/>
    <xf numFmtId="0" fontId="53" fillId="10" borderId="0" applyNumberFormat="0" applyBorder="0" applyAlignment="0" applyProtection="0"/>
    <xf numFmtId="0" fontId="23" fillId="11" borderId="0" applyNumberFormat="0" applyBorder="0" applyAlignment="0" applyProtection="0"/>
    <xf numFmtId="0" fontId="53" fillId="12" borderId="0" applyNumberFormat="0" applyBorder="0" applyAlignment="0" applyProtection="0"/>
    <xf numFmtId="0" fontId="23" fillId="7" borderId="0" applyNumberFormat="0" applyBorder="0" applyAlignment="0" applyProtection="0"/>
    <xf numFmtId="0" fontId="53" fillId="13" borderId="0" applyNumberFormat="0" applyBorder="0" applyAlignment="0" applyProtection="0"/>
    <xf numFmtId="0" fontId="23" fillId="11" borderId="0" applyNumberFormat="0" applyBorder="0" applyAlignment="0" applyProtection="0"/>
    <xf numFmtId="0" fontId="53" fillId="14" borderId="0" applyNumberFormat="0" applyBorder="0" applyAlignment="0" applyProtection="0"/>
    <xf numFmtId="0" fontId="23" fillId="5" borderId="0" applyNumberFormat="0" applyBorder="0" applyAlignment="0" applyProtection="0"/>
    <xf numFmtId="0" fontId="53" fillId="15" borderId="0" applyNumberFormat="0" applyBorder="0" applyAlignment="0" applyProtection="0"/>
    <xf numFmtId="0" fontId="23" fillId="16" borderId="0" applyNumberFormat="0" applyBorder="0" applyAlignment="0" applyProtection="0"/>
    <xf numFmtId="0" fontId="53" fillId="17" borderId="0" applyNumberFormat="0" applyBorder="0" applyAlignment="0" applyProtection="0"/>
    <xf numFmtId="0" fontId="2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11" borderId="0" applyNumberFormat="0" applyBorder="0" applyAlignment="0" applyProtection="0"/>
    <xf numFmtId="0" fontId="53" fillId="20" borderId="0" applyNumberFormat="0" applyBorder="0" applyAlignment="0" applyProtection="0"/>
    <xf numFmtId="0" fontId="23" fillId="7" borderId="0" applyNumberFormat="0" applyBorder="0" applyAlignment="0" applyProtection="0"/>
    <xf numFmtId="0" fontId="54" fillId="21" borderId="0" applyNumberFormat="0" applyBorder="0" applyAlignment="0" applyProtection="0"/>
    <xf numFmtId="0" fontId="24" fillId="11" borderId="0" applyNumberFormat="0" applyBorder="0" applyAlignment="0" applyProtection="0"/>
    <xf numFmtId="0" fontId="54" fillId="22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5" borderId="0" applyNumberFormat="0" applyBorder="0" applyAlignment="0" applyProtection="0"/>
    <xf numFmtId="0" fontId="54" fillId="26" borderId="0" applyNumberFormat="0" applyBorder="0" applyAlignment="0" applyProtection="0"/>
    <xf numFmtId="0" fontId="24" fillId="18" borderId="0" applyNumberFormat="0" applyBorder="0" applyAlignment="0" applyProtection="0"/>
    <xf numFmtId="0" fontId="54" fillId="27" borderId="0" applyNumberFormat="0" applyBorder="0" applyAlignment="0" applyProtection="0"/>
    <xf numFmtId="0" fontId="24" fillId="11" borderId="0" applyNumberFormat="0" applyBorder="0" applyAlignment="0" applyProtection="0"/>
    <xf numFmtId="0" fontId="54" fillId="28" borderId="0" applyNumberFormat="0" applyBorder="0" applyAlignment="0" applyProtection="0"/>
    <xf numFmtId="0" fontId="24" fillId="5" borderId="0" applyNumberFormat="0" applyBorder="0" applyAlignment="0" applyProtection="0"/>
    <xf numFmtId="0" fontId="54" fillId="29" borderId="0" applyNumberFormat="0" applyBorder="0" applyAlignment="0" applyProtection="0"/>
    <xf numFmtId="0" fontId="24" fillId="30" borderId="0" applyNumberFormat="0" applyBorder="0" applyAlignment="0" applyProtection="0"/>
    <xf numFmtId="0" fontId="54" fillId="31" borderId="0" applyNumberFormat="0" applyBorder="0" applyAlignment="0" applyProtection="0"/>
    <xf numFmtId="0" fontId="24" fillId="23" borderId="0" applyNumberFormat="0" applyBorder="0" applyAlignment="0" applyProtection="0"/>
    <xf numFmtId="0" fontId="54" fillId="32" borderId="0" applyNumberFormat="0" applyBorder="0" applyAlignment="0" applyProtection="0"/>
    <xf numFmtId="0" fontId="24" fillId="25" borderId="0" applyNumberFormat="0" applyBorder="0" applyAlignment="0" applyProtection="0"/>
    <xf numFmtId="0" fontId="54" fillId="33" borderId="0" applyNumberFormat="0" applyBorder="0" applyAlignment="0" applyProtection="0"/>
    <xf numFmtId="0" fontId="24" fillId="34" borderId="0" applyNumberFormat="0" applyBorder="0" applyAlignment="0" applyProtection="0"/>
    <xf numFmtId="0" fontId="54" fillId="35" borderId="0" applyNumberFormat="0" applyBorder="0" applyAlignment="0" applyProtection="0"/>
    <xf numFmtId="0" fontId="24" fillId="36" borderId="0" applyNumberFormat="0" applyBorder="0" applyAlignment="0" applyProtection="0"/>
    <xf numFmtId="0" fontId="54" fillId="37" borderId="0" applyNumberFormat="0" applyBorder="0" applyAlignment="0" applyProtection="0"/>
    <xf numFmtId="0" fontId="24" fillId="38" borderId="0" applyNumberFormat="0" applyBorder="0" applyAlignment="0" applyProtection="0"/>
    <xf numFmtId="0" fontId="55" fillId="39" borderId="0" applyNumberFormat="0" applyBorder="0" applyAlignment="0" applyProtection="0"/>
    <xf numFmtId="0" fontId="25" fillId="40" borderId="0" applyNumberFormat="0" applyBorder="0" applyAlignment="0" applyProtection="0"/>
    <xf numFmtId="0" fontId="56" fillId="41" borderId="1" applyNumberFormat="0" applyAlignment="0" applyProtection="0"/>
    <xf numFmtId="0" fontId="31" fillId="42" borderId="2" applyNumberFormat="0" applyAlignment="0" applyProtection="0"/>
    <xf numFmtId="0" fontId="57" fillId="43" borderId="3" applyNumberFormat="0" applyAlignment="0" applyProtection="0"/>
    <xf numFmtId="0" fontId="26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61" fillId="0" borderId="5" applyNumberFormat="0" applyFill="0" applyAlignment="0" applyProtection="0"/>
    <xf numFmtId="0" fontId="32" fillId="0" borderId="6" applyNumberFormat="0" applyFill="0" applyAlignment="0" applyProtection="0"/>
    <xf numFmtId="0" fontId="62" fillId="0" borderId="7" applyNumberFormat="0" applyFill="0" applyAlignment="0" applyProtection="0"/>
    <xf numFmtId="0" fontId="33" fillId="0" borderId="8" applyNumberFormat="0" applyFill="0" applyAlignment="0" applyProtection="0"/>
    <xf numFmtId="0" fontId="63" fillId="0" borderId="9" applyNumberFormat="0" applyFill="0" applyAlignment="0" applyProtection="0"/>
    <xf numFmtId="0" fontId="34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46" borderId="1" applyNumberFormat="0" applyAlignment="0" applyProtection="0"/>
    <xf numFmtId="0" fontId="28" fillId="16" borderId="2" applyNumberFormat="0" applyAlignment="0" applyProtection="0"/>
    <xf numFmtId="0" fontId="65" fillId="0" borderId="11" applyNumberFormat="0" applyFill="0" applyAlignment="0" applyProtection="0"/>
    <xf numFmtId="0" fontId="29" fillId="0" borderId="12" applyNumberFormat="0" applyFill="0" applyAlignment="0" applyProtection="0"/>
    <xf numFmtId="0" fontId="66" fillId="47" borderId="0" applyNumberFormat="0" applyBorder="0" applyAlignment="0" applyProtection="0"/>
    <xf numFmtId="0" fontId="35" fillId="16" borderId="0" applyNumberFormat="0" applyBorder="0" applyAlignment="0" applyProtection="0"/>
    <xf numFmtId="0" fontId="53" fillId="0" borderId="0">
      <alignment/>
      <protection/>
    </xf>
    <xf numFmtId="0" fontId="30" fillId="0" borderId="0">
      <alignment/>
      <protection/>
    </xf>
    <xf numFmtId="0" fontId="0" fillId="48" borderId="13" applyNumberFormat="0" applyFont="0" applyAlignment="0" applyProtection="0"/>
    <xf numFmtId="0" fontId="7" fillId="0" borderId="0">
      <alignment/>
      <protection/>
    </xf>
    <xf numFmtId="0" fontId="67" fillId="41" borderId="14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8" fillId="0" borderId="16" applyNumberFormat="0" applyFill="0" applyAlignment="0" applyProtection="0"/>
    <xf numFmtId="0" fontId="7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17" xfId="0" applyFont="1" applyFill="1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Fill="1" applyBorder="1" applyAlignment="1">
      <alignment horizontal="left"/>
    </xf>
    <xf numFmtId="0" fontId="4" fillId="0" borderId="17" xfId="0" applyNumberFormat="1" applyFont="1" applyBorder="1" applyAlignment="1">
      <alignment horizontal="right"/>
    </xf>
    <xf numFmtId="1" fontId="4" fillId="0" borderId="18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4" fillId="0" borderId="17" xfId="0" applyNumberFormat="1" applyFont="1" applyBorder="1" applyAlignment="1">
      <alignment/>
    </xf>
    <xf numFmtId="4" fontId="4" fillId="42" borderId="17" xfId="0" applyNumberFormat="1" applyFont="1" applyFill="1" applyBorder="1" applyAlignment="1">
      <alignment/>
    </xf>
    <xf numFmtId="0" fontId="4" fillId="0" borderId="17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4" fillId="0" borderId="17" xfId="0" applyFont="1" applyFill="1" applyBorder="1" applyAlignment="1">
      <alignment horizontal="left"/>
    </xf>
    <xf numFmtId="14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10" fillId="0" borderId="0" xfId="0" applyFont="1" applyAlignment="1">
      <alignment horizontal="left" indent="10"/>
    </xf>
    <xf numFmtId="0" fontId="6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left" indent="10"/>
    </xf>
    <xf numFmtId="0" fontId="13" fillId="0" borderId="0" xfId="0" applyFont="1" applyAlignment="1">
      <alignment horizontal="left" indent="10"/>
    </xf>
    <xf numFmtId="1" fontId="4" fillId="0" borderId="0" xfId="0" applyNumberFormat="1" applyFont="1" applyBorder="1" applyAlignment="1">
      <alignment/>
    </xf>
    <xf numFmtId="0" fontId="14" fillId="0" borderId="0" xfId="85" applyFont="1" applyBorder="1" applyAlignment="1" applyProtection="1">
      <alignment horizontal="left" indent="10"/>
      <protection/>
    </xf>
    <xf numFmtId="0" fontId="15" fillId="0" borderId="0" xfId="85" applyFont="1" applyBorder="1" applyAlignment="1" applyProtection="1">
      <alignment horizontal="left" indent="10"/>
      <protection/>
    </xf>
    <xf numFmtId="0" fontId="6" fillId="0" borderId="0" xfId="0" applyFont="1" applyBorder="1" applyAlignment="1">
      <alignment/>
    </xf>
    <xf numFmtId="1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/>
    </xf>
    <xf numFmtId="4" fontId="11" fillId="0" borderId="0" xfId="0" applyNumberFormat="1" applyFont="1" applyAlignment="1">
      <alignment/>
    </xf>
    <xf numFmtId="0" fontId="7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1" fillId="49" borderId="21" xfId="0" applyNumberFormat="1" applyFont="1" applyFill="1" applyBorder="1" applyAlignment="1">
      <alignment horizontal="center"/>
    </xf>
    <xf numFmtId="0" fontId="1" fillId="49" borderId="21" xfId="0" applyFont="1" applyFill="1" applyBorder="1" applyAlignment="1">
      <alignment horizontal="center"/>
    </xf>
    <xf numFmtId="0" fontId="1" fillId="50" borderId="22" xfId="0" applyFont="1" applyFill="1" applyBorder="1" applyAlignment="1">
      <alignment horizontal="center" wrapText="1"/>
    </xf>
    <xf numFmtId="0" fontId="1" fillId="50" borderId="2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" fontId="1" fillId="49" borderId="23" xfId="0" applyNumberFormat="1" applyFont="1" applyFill="1" applyBorder="1" applyAlignment="1">
      <alignment horizontal="center"/>
    </xf>
    <xf numFmtId="0" fontId="1" fillId="49" borderId="23" xfId="0" applyFont="1" applyFill="1" applyBorder="1" applyAlignment="1">
      <alignment horizontal="center"/>
    </xf>
    <xf numFmtId="0" fontId="1" fillId="50" borderId="24" xfId="0" applyFont="1" applyFill="1" applyBorder="1" applyAlignment="1">
      <alignment horizontal="center"/>
    </xf>
    <xf numFmtId="0" fontId="1" fillId="50" borderId="24" xfId="0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4" fontId="4" fillId="0" borderId="0" xfId="0" applyNumberFormat="1" applyFont="1" applyAlignment="1">
      <alignment/>
    </xf>
    <xf numFmtId="1" fontId="4" fillId="9" borderId="17" xfId="0" applyNumberFormat="1" applyFont="1" applyFill="1" applyBorder="1" applyAlignment="1">
      <alignment/>
    </xf>
    <xf numFmtId="0" fontId="1" fillId="9" borderId="17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/>
    </xf>
    <xf numFmtId="1" fontId="1" fillId="49" borderId="17" xfId="0" applyNumberFormat="1" applyFont="1" applyFill="1" applyBorder="1" applyAlignment="1">
      <alignment horizontal="center"/>
    </xf>
    <xf numFmtId="0" fontId="1" fillId="49" borderId="17" xfId="0" applyFont="1" applyFill="1" applyBorder="1" applyAlignment="1">
      <alignment horizontal="left"/>
    </xf>
    <xf numFmtId="4" fontId="1" fillId="49" borderId="17" xfId="0" applyNumberFormat="1" applyFont="1" applyFill="1" applyBorder="1" applyAlignment="1">
      <alignment horizontal="right"/>
    </xf>
    <xf numFmtId="0" fontId="1" fillId="49" borderId="17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9" borderId="17" xfId="0" applyNumberFormat="1" applyFont="1" applyFill="1" applyBorder="1" applyAlignment="1">
      <alignment/>
    </xf>
    <xf numFmtId="4" fontId="1" fillId="49" borderId="17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4" fontId="16" fillId="0" borderId="17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4" fontId="5" fillId="42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49" borderId="17" xfId="0" applyFont="1" applyFill="1" applyBorder="1" applyAlignment="1">
      <alignment wrapText="1"/>
    </xf>
    <xf numFmtId="0" fontId="17" fillId="0" borderId="0" xfId="0" applyFont="1" applyAlignment="1">
      <alignment horizontal="left" indent="10"/>
    </xf>
    <xf numFmtId="0" fontId="18" fillId="0" borderId="0" xfId="0" applyFont="1" applyAlignment="1">
      <alignment horizontal="left" indent="10"/>
    </xf>
    <xf numFmtId="0" fontId="19" fillId="0" borderId="0" xfId="85" applyFont="1" applyBorder="1" applyAlignment="1" applyProtection="1">
      <alignment horizontal="left" indent="10"/>
      <protection/>
    </xf>
    <xf numFmtId="0" fontId="20" fillId="0" borderId="20" xfId="0" applyFont="1" applyBorder="1" applyAlignment="1">
      <alignment/>
    </xf>
    <xf numFmtId="0" fontId="20" fillId="0" borderId="0" xfId="0" applyFont="1" applyAlignment="1">
      <alignment/>
    </xf>
    <xf numFmtId="0" fontId="21" fillId="49" borderId="0" xfId="0" applyFont="1" applyFill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1" fillId="9" borderId="17" xfId="0" applyFont="1" applyFill="1" applyBorder="1" applyAlignment="1">
      <alignment horizontal="center" vertical="center"/>
    </xf>
    <xf numFmtId="0" fontId="21" fillId="49" borderId="17" xfId="0" applyFont="1" applyFill="1" applyBorder="1" applyAlignment="1">
      <alignment horizontal="left"/>
    </xf>
    <xf numFmtId="0" fontId="21" fillId="49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49" borderId="17" xfId="0" applyFont="1" applyFill="1" applyBorder="1" applyAlignment="1">
      <alignment wrapText="1"/>
    </xf>
    <xf numFmtId="0" fontId="72" fillId="0" borderId="17" xfId="0" applyFont="1" applyBorder="1" applyAlignment="1">
      <alignment/>
    </xf>
    <xf numFmtId="0" fontId="21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1" fillId="49" borderId="25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4" fontId="20" fillId="0" borderId="17" xfId="0" applyNumberFormat="1" applyFont="1" applyBorder="1" applyAlignment="1">
      <alignment/>
    </xf>
    <xf numFmtId="1" fontId="4" fillId="0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 wrapText="1"/>
    </xf>
    <xf numFmtId="0" fontId="71" fillId="0" borderId="0" xfId="0" applyFont="1" applyBorder="1" applyAlignment="1">
      <alignment/>
    </xf>
    <xf numFmtId="0" fontId="73" fillId="0" borderId="0" xfId="0" applyFont="1" applyAlignment="1">
      <alignment horizontal="left" indent="10"/>
    </xf>
    <xf numFmtId="0" fontId="74" fillId="0" borderId="0" xfId="85" applyFont="1" applyBorder="1" applyAlignment="1" applyProtection="1">
      <alignment horizontal="left" indent="10"/>
      <protection/>
    </xf>
    <xf numFmtId="0" fontId="71" fillId="0" borderId="20" xfId="0" applyFont="1" applyBorder="1" applyAlignment="1">
      <alignment/>
    </xf>
    <xf numFmtId="0" fontId="71" fillId="9" borderId="17" xfId="0" applyFont="1" applyFill="1" applyBorder="1" applyAlignment="1">
      <alignment horizontal="center" vertical="center"/>
    </xf>
    <xf numFmtId="4" fontId="75" fillId="0" borderId="17" xfId="0" applyNumberFormat="1" applyFont="1" applyFill="1" applyBorder="1" applyAlignment="1">
      <alignment/>
    </xf>
    <xf numFmtId="4" fontId="71" fillId="0" borderId="17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1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left" wrapText="1"/>
    </xf>
    <xf numFmtId="4" fontId="76" fillId="0" borderId="17" xfId="0" applyNumberFormat="1" applyFont="1" applyFill="1" applyBorder="1" applyAlignment="1">
      <alignment/>
    </xf>
    <xf numFmtId="4" fontId="77" fillId="0" borderId="17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right"/>
    </xf>
    <xf numFmtId="4" fontId="78" fillId="0" borderId="17" xfId="0" applyNumberFormat="1" applyFont="1" applyFill="1" applyBorder="1" applyAlignment="1">
      <alignment/>
    </xf>
    <xf numFmtId="4" fontId="79" fillId="0" borderId="17" xfId="0" applyNumberFormat="1" applyFont="1" applyFill="1" applyBorder="1" applyAlignment="1">
      <alignment/>
    </xf>
    <xf numFmtId="1" fontId="1" fillId="51" borderId="17" xfId="0" applyNumberFormat="1" applyFont="1" applyFill="1" applyBorder="1" applyAlignment="1">
      <alignment horizontal="right"/>
    </xf>
    <xf numFmtId="0" fontId="1" fillId="51" borderId="17" xfId="0" applyFont="1" applyFill="1" applyBorder="1" applyAlignment="1">
      <alignment/>
    </xf>
    <xf numFmtId="0" fontId="21" fillId="51" borderId="17" xfId="0" applyFont="1" applyFill="1" applyBorder="1" applyAlignment="1">
      <alignment/>
    </xf>
    <xf numFmtId="4" fontId="1" fillId="51" borderId="17" xfId="0" applyNumberFormat="1" applyFont="1" applyFill="1" applyBorder="1" applyAlignment="1">
      <alignment/>
    </xf>
    <xf numFmtId="1" fontId="4" fillId="51" borderId="17" xfId="0" applyNumberFormat="1" applyFont="1" applyFill="1" applyBorder="1" applyAlignment="1">
      <alignment horizontal="right"/>
    </xf>
    <xf numFmtId="0" fontId="4" fillId="51" borderId="17" xfId="0" applyFont="1" applyFill="1" applyBorder="1" applyAlignment="1">
      <alignment/>
    </xf>
    <xf numFmtId="4" fontId="4" fillId="51" borderId="17" xfId="0" applyNumberFormat="1" applyFont="1" applyFill="1" applyBorder="1" applyAlignment="1">
      <alignment/>
    </xf>
    <xf numFmtId="1" fontId="1" fillId="51" borderId="17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 wrapText="1"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Obično_List1" xfId="95"/>
    <cellStyle name="Output" xfId="96"/>
    <cellStyle name="Percent" xfId="97"/>
    <cellStyle name="Title" xfId="98"/>
    <cellStyle name="Total" xfId="99"/>
    <cellStyle name="Total 2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133350</xdr:rowOff>
    </xdr:from>
    <xdr:to>
      <xdr:col>1</xdr:col>
      <xdr:colOff>581025</xdr:colOff>
      <xdr:row>7</xdr:row>
      <xdr:rowOff>95250</xdr:rowOff>
    </xdr:to>
    <xdr:pic>
      <xdr:nvPicPr>
        <xdr:cNvPr id="1" name="Picture 2" descr="VUKA-logo-2010-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152400</xdr:rowOff>
    </xdr:from>
    <xdr:to>
      <xdr:col>1</xdr:col>
      <xdr:colOff>581025</xdr:colOff>
      <xdr:row>7</xdr:row>
      <xdr:rowOff>95250</xdr:rowOff>
    </xdr:to>
    <xdr:pic>
      <xdr:nvPicPr>
        <xdr:cNvPr id="2" name="Picture 2" descr="VUKA-logo-2010-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slovni_odjel\nvojak\financijsko%20poslovanje\financijska%20izvje&#353;&#263;a\2016_10\financijsko%20izvje&#353;&#263;e_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ješće I-IX 2016"/>
      <sheetName val="Kontni plan Vuka"/>
      <sheetName val="01_2015"/>
      <sheetName val="01_2016"/>
      <sheetName val="računala"/>
    </sheetNames>
    <sheetDataSet>
      <sheetData sheetId="1">
        <row r="1">
          <cell r="A1" t="str">
            <v>KONTO</v>
          </cell>
          <cell r="B1" t="str">
            <v>NAZ_KONTA</v>
          </cell>
        </row>
        <row r="2">
          <cell r="A2">
            <v>0</v>
          </cell>
          <cell r="B2" t="str">
            <v>NEFINANCIJSKA IMOVINA</v>
          </cell>
        </row>
        <row r="3">
          <cell r="A3">
            <v>12</v>
          </cell>
          <cell r="B3" t="str">
            <v>NEMATERIJALNA IMOVINA</v>
          </cell>
        </row>
        <row r="4">
          <cell r="A4">
            <v>1230</v>
          </cell>
          <cell r="B4" t="str">
            <v>Licence</v>
          </cell>
        </row>
        <row r="5">
          <cell r="A5">
            <v>1231</v>
          </cell>
          <cell r="B5" t="str">
            <v>Software</v>
          </cell>
        </row>
        <row r="6">
          <cell r="A6">
            <v>2</v>
          </cell>
          <cell r="B6" t="str">
            <v>PROIZVEDENA DUGOTRAJNA IMOVINA</v>
          </cell>
        </row>
        <row r="7">
          <cell r="A7">
            <v>12</v>
          </cell>
          <cell r="B7" t="str">
            <v>Građevinski objekti</v>
          </cell>
        </row>
        <row r="8">
          <cell r="A8">
            <v>212</v>
          </cell>
          <cell r="B8" t="str">
            <v>Poslovni objekti</v>
          </cell>
        </row>
        <row r="9">
          <cell r="A9">
            <v>2123</v>
          </cell>
          <cell r="B9" t="str">
            <v>Zgrade znanstvenih i obrazovnih institucija (fakulteti..)</v>
          </cell>
        </row>
        <row r="10">
          <cell r="A10">
            <v>214</v>
          </cell>
          <cell r="B10" t="str">
            <v>Ostali građevinski objekti</v>
          </cell>
        </row>
        <row r="11">
          <cell r="A11">
            <v>2141</v>
          </cell>
          <cell r="B11" t="str">
            <v>Rampa na parkiralištu</v>
          </cell>
        </row>
        <row r="12">
          <cell r="A12">
            <v>2142</v>
          </cell>
          <cell r="B12" t="str">
            <v>Crijep</v>
          </cell>
        </row>
        <row r="13">
          <cell r="A13">
            <v>2143</v>
          </cell>
          <cell r="B13" t="str">
            <v>Ograde i slično</v>
          </cell>
        </row>
        <row r="14">
          <cell r="A14">
            <v>2144</v>
          </cell>
          <cell r="B14" t="str">
            <v>Sunčana elektrana</v>
          </cell>
        </row>
        <row r="15">
          <cell r="A15">
            <v>2145</v>
          </cell>
          <cell r="B15" t="str">
            <v>Metalna imit.dimnjaka</v>
          </cell>
        </row>
        <row r="16">
          <cell r="A16">
            <v>22</v>
          </cell>
          <cell r="B16" t="str">
            <v>Postrojenja i oprema</v>
          </cell>
        </row>
        <row r="17">
          <cell r="A17">
            <v>221</v>
          </cell>
          <cell r="B17" t="str">
            <v>Uredska oprema i namještaj</v>
          </cell>
        </row>
        <row r="18">
          <cell r="A18">
            <v>2211</v>
          </cell>
          <cell r="B18" t="str">
            <v>Računala i računalna oprema</v>
          </cell>
        </row>
        <row r="19">
          <cell r="A19">
            <v>2212</v>
          </cell>
          <cell r="B19" t="str">
            <v>Uredski namještaj</v>
          </cell>
        </row>
        <row r="20">
          <cell r="A20">
            <v>2213</v>
          </cell>
          <cell r="B20" t="str">
            <v>Mrežni sustav za kompjutere</v>
          </cell>
        </row>
        <row r="21">
          <cell r="A21">
            <v>2214</v>
          </cell>
          <cell r="B21" t="str">
            <v>Kompjuterski programi</v>
          </cell>
        </row>
        <row r="22">
          <cell r="A22">
            <v>2218</v>
          </cell>
          <cell r="B22" t="str">
            <v>Namještaj učionica</v>
          </cell>
        </row>
        <row r="23">
          <cell r="A23">
            <v>2219</v>
          </cell>
          <cell r="B23" t="str">
            <v>Ostala uredska oprema</v>
          </cell>
        </row>
        <row r="24">
          <cell r="A24">
            <v>222</v>
          </cell>
          <cell r="B24" t="str">
            <v>Komunikacijska oprema</v>
          </cell>
        </row>
        <row r="25">
          <cell r="A25">
            <v>2221</v>
          </cell>
          <cell r="B25" t="str">
            <v>Radio i TV prijemnici</v>
          </cell>
        </row>
        <row r="26">
          <cell r="A26">
            <v>2222</v>
          </cell>
          <cell r="B26" t="str">
            <v>Telefoni i ostali komunikacijski uređaji</v>
          </cell>
        </row>
        <row r="27">
          <cell r="A27">
            <v>2223</v>
          </cell>
          <cell r="B27" t="str">
            <v>Telefonske i telegrafske centrale s pripadajućim instalac.</v>
          </cell>
        </row>
        <row r="28">
          <cell r="A28">
            <v>2229</v>
          </cell>
          <cell r="B28" t="str">
            <v>Ostala komunikacijska oprema</v>
          </cell>
        </row>
        <row r="29">
          <cell r="A29">
            <v>223</v>
          </cell>
          <cell r="B29" t="str">
            <v>Oprema za održavanje i zaštitu</v>
          </cell>
        </row>
        <row r="30">
          <cell r="A30">
            <v>2231</v>
          </cell>
          <cell r="B30" t="str">
            <v>Oprema za grijanje, ventilaciju i hlađenje</v>
          </cell>
        </row>
        <row r="31">
          <cell r="A31">
            <v>2232</v>
          </cell>
          <cell r="B31" t="str">
            <v>Oprema za održavanje prostorija</v>
          </cell>
        </row>
        <row r="32">
          <cell r="A32">
            <v>2233</v>
          </cell>
          <cell r="B32" t="str">
            <v>Oprema za protupožarnu zaštitu (osim vozila)</v>
          </cell>
        </row>
        <row r="33">
          <cell r="A33">
            <v>2239</v>
          </cell>
          <cell r="B33" t="str">
            <v>Oprema za zaštitu i održavanje</v>
          </cell>
        </row>
        <row r="34">
          <cell r="A34">
            <v>224</v>
          </cell>
          <cell r="B34" t="str">
            <v>Medicinska i laboratorijska oprema</v>
          </cell>
        </row>
        <row r="35">
          <cell r="A35">
            <v>2242</v>
          </cell>
          <cell r="B35" t="str">
            <v>Laboratorijska oprema</v>
          </cell>
        </row>
        <row r="36">
          <cell r="A36">
            <v>2243</v>
          </cell>
          <cell r="B36" t="str">
            <v>Laboratorijski namještaj</v>
          </cell>
        </row>
        <row r="37">
          <cell r="A37">
            <v>225</v>
          </cell>
          <cell r="B37" t="str">
            <v>Instrumenti, uređaji i strojevi</v>
          </cell>
        </row>
        <row r="38">
          <cell r="A38">
            <v>2252</v>
          </cell>
          <cell r="B38" t="str">
            <v>Mjerni i kontrolni uređaji</v>
          </cell>
        </row>
        <row r="39">
          <cell r="A39">
            <v>2259</v>
          </cell>
          <cell r="B39" t="str">
            <v>Ostali instrumenti, uređaji i strojevi</v>
          </cell>
        </row>
        <row r="40">
          <cell r="A40">
            <v>226</v>
          </cell>
          <cell r="B40" t="str">
            <v>Sportska i glazbena oprema</v>
          </cell>
        </row>
        <row r="41">
          <cell r="A41">
            <v>2261</v>
          </cell>
          <cell r="B41" t="str">
            <v>Sportska oprema</v>
          </cell>
        </row>
        <row r="42">
          <cell r="A42">
            <v>2262</v>
          </cell>
          <cell r="B42" t="str">
            <v>Glazbeni instrumenti i oprema</v>
          </cell>
        </row>
        <row r="43">
          <cell r="A43">
            <v>2263</v>
          </cell>
          <cell r="B43" t="str">
            <v>Studentske odore</v>
          </cell>
        </row>
        <row r="44">
          <cell r="A44">
            <v>227</v>
          </cell>
          <cell r="B44" t="str">
            <v>Uređaji,strojevi i oprema za ostale namjene</v>
          </cell>
        </row>
        <row r="45">
          <cell r="A45">
            <v>2271</v>
          </cell>
          <cell r="B45" t="str">
            <v>LCD projektori,grafoskopi,fotokopirni aparati</v>
          </cell>
        </row>
        <row r="46">
          <cell r="A46">
            <v>2272</v>
          </cell>
          <cell r="B46" t="str">
            <v>Fotoaparati, objektivi i sl.</v>
          </cell>
        </row>
        <row r="47">
          <cell r="A47">
            <v>2273</v>
          </cell>
          <cell r="B47" t="str">
            <v>Minipivovara</v>
          </cell>
        </row>
        <row r="48">
          <cell r="A48">
            <v>2274</v>
          </cell>
          <cell r="B48" t="str">
            <v>Uređaj za proizvodnju sira</v>
          </cell>
        </row>
        <row r="49">
          <cell r="A49">
            <v>2275</v>
          </cell>
          <cell r="B49" t="str">
            <v>Oružje</v>
          </cell>
        </row>
        <row r="50">
          <cell r="A50">
            <v>2276</v>
          </cell>
          <cell r="B50" t="str">
            <v>Dizalo</v>
          </cell>
        </row>
        <row r="51">
          <cell r="A51">
            <v>24</v>
          </cell>
          <cell r="B51" t="str">
            <v>Knjige, umjetnička djela i ostale izložbene vrijednosti</v>
          </cell>
        </row>
        <row r="52">
          <cell r="A52">
            <v>241</v>
          </cell>
          <cell r="B52" t="str">
            <v>Knjige u knjižnicama</v>
          </cell>
        </row>
        <row r="53">
          <cell r="A53">
            <v>2411</v>
          </cell>
          <cell r="B53" t="str">
            <v>Knjige u knjižnicama</v>
          </cell>
        </row>
        <row r="54">
          <cell r="A54">
            <v>26</v>
          </cell>
          <cell r="B54" t="str">
            <v>NEMATERIJALNA PROZVEDENA IMOVINA</v>
          </cell>
        </row>
        <row r="55">
          <cell r="A55">
            <v>264</v>
          </cell>
          <cell r="B55" t="str">
            <v>Ostala nematerijalna proizvedena imovina</v>
          </cell>
        </row>
        <row r="56">
          <cell r="A56">
            <v>2641</v>
          </cell>
          <cell r="B56" t="str">
            <v>Osnivački ulozi - Studentski centar</v>
          </cell>
        </row>
        <row r="57">
          <cell r="A57">
            <v>29</v>
          </cell>
          <cell r="B57" t="str">
            <v>Ispravak vrijednosti proizvedene dugotrajne imovine</v>
          </cell>
        </row>
        <row r="58">
          <cell r="A58">
            <v>292</v>
          </cell>
          <cell r="B58" t="str">
            <v>Ispravak vrijednosti proizvedene dugotrajne imovine</v>
          </cell>
        </row>
        <row r="59">
          <cell r="A59">
            <v>2921</v>
          </cell>
          <cell r="B59" t="str">
            <v>Ispravak vrijednosti građevinskih objekata</v>
          </cell>
        </row>
        <row r="60">
          <cell r="A60">
            <v>2922</v>
          </cell>
          <cell r="B60" t="str">
            <v>Ispravak vrijednosti postrojenja i opreme</v>
          </cell>
        </row>
        <row r="61">
          <cell r="A61">
            <v>2924</v>
          </cell>
          <cell r="B61" t="str">
            <v>Ispravak vrijednosti knjiga, umjetničkih djela i slično</v>
          </cell>
        </row>
        <row r="62">
          <cell r="A62">
            <v>4</v>
          </cell>
          <cell r="B62" t="str">
            <v>SITNI INVENTAR</v>
          </cell>
        </row>
        <row r="63">
          <cell r="A63">
            <v>42</v>
          </cell>
          <cell r="B63" t="str">
            <v>Sitni inventar u upotrebi</v>
          </cell>
        </row>
        <row r="64">
          <cell r="A64">
            <v>421</v>
          </cell>
          <cell r="B64" t="str">
            <v>Sitni inventar u upotrebi</v>
          </cell>
        </row>
        <row r="65">
          <cell r="A65">
            <v>4211</v>
          </cell>
          <cell r="B65" t="str">
            <v>Sitni inventar u upotrebi</v>
          </cell>
        </row>
        <row r="66">
          <cell r="A66">
            <v>49</v>
          </cell>
          <cell r="B66" t="str">
            <v>Ispravak vrijednosti sitnog inventara</v>
          </cell>
        </row>
        <row r="67">
          <cell r="A67">
            <v>492</v>
          </cell>
          <cell r="B67" t="str">
            <v>Ispravak vrijednosti sitnog inventara u upotrebi</v>
          </cell>
        </row>
        <row r="68">
          <cell r="A68">
            <v>4921</v>
          </cell>
          <cell r="B68" t="str">
            <v>Ispravak sitnog inventara u upotrebi</v>
          </cell>
        </row>
        <row r="69">
          <cell r="A69">
            <v>5</v>
          </cell>
          <cell r="B69" t="str">
            <v>NEFINANCIJSKA IMOVINA U PRIPREMI</v>
          </cell>
        </row>
        <row r="70">
          <cell r="A70">
            <v>52</v>
          </cell>
          <cell r="B70" t="str">
            <v>Postrojenja i oprema u pripremi</v>
          </cell>
        </row>
        <row r="71">
          <cell r="A71">
            <v>5211</v>
          </cell>
          <cell r="B71" t="str">
            <v>Oprema u pripremi</v>
          </cell>
        </row>
        <row r="72">
          <cell r="A72">
            <v>5227</v>
          </cell>
          <cell r="B72" t="str">
            <v>Minipivovara</v>
          </cell>
        </row>
        <row r="73">
          <cell r="A73">
            <v>5228</v>
          </cell>
          <cell r="B73" t="str">
            <v>Atrij</v>
          </cell>
        </row>
        <row r="74">
          <cell r="A74">
            <v>1</v>
          </cell>
          <cell r="B74" t="str">
            <v>FINANCIJSKA IMOVINA</v>
          </cell>
        </row>
        <row r="75">
          <cell r="A75">
            <v>11</v>
          </cell>
          <cell r="B75" t="str">
            <v>Novac u banci i blagajni</v>
          </cell>
        </row>
        <row r="76">
          <cell r="A76">
            <v>111</v>
          </cell>
          <cell r="B76" t="str">
            <v>Novac u banci</v>
          </cell>
        </row>
        <row r="77">
          <cell r="A77">
            <v>1112</v>
          </cell>
          <cell r="B77" t="str">
            <v>Novac na računu kod tuzemnih poslovnih banaka</v>
          </cell>
        </row>
        <row r="78">
          <cell r="A78">
            <v>11121</v>
          </cell>
          <cell r="B78" t="str">
            <v>Žiro račun-PROJEKT CHEESE SENSE</v>
          </cell>
        </row>
        <row r="79">
          <cell r="A79">
            <v>11123</v>
          </cell>
          <cell r="B79" t="str">
            <v>Žiro račun - VUK</v>
          </cell>
        </row>
        <row r="80">
          <cell r="A80">
            <v>1114</v>
          </cell>
          <cell r="B80" t="str">
            <v>Prijelazni račun</v>
          </cell>
        </row>
        <row r="81">
          <cell r="A81">
            <v>11141</v>
          </cell>
          <cell r="B81" t="str">
            <v>Prijelazni žiro-račun</v>
          </cell>
        </row>
        <row r="82">
          <cell r="A82">
            <v>113</v>
          </cell>
          <cell r="B82" t="str">
            <v>Novac u blagajni</v>
          </cell>
        </row>
        <row r="83">
          <cell r="A83">
            <v>1131</v>
          </cell>
          <cell r="B83" t="str">
            <v>Glavna blagajna</v>
          </cell>
        </row>
        <row r="84">
          <cell r="A84">
            <v>11311</v>
          </cell>
          <cell r="B84" t="str">
            <v>Glavna blagajna u domaćoj valuti</v>
          </cell>
        </row>
        <row r="85">
          <cell r="A85">
            <v>12</v>
          </cell>
          <cell r="B85" t="str">
            <v>Depoziti,jamčevni polozi i potraživanja</v>
          </cell>
        </row>
        <row r="86">
          <cell r="A86">
            <v>1211</v>
          </cell>
          <cell r="B86" t="str">
            <v>Depoziti u tuzemnim institucijama</v>
          </cell>
        </row>
        <row r="87">
          <cell r="A87">
            <v>12111</v>
          </cell>
          <cell r="B87" t="str">
            <v>Depoziti kratkoročni</v>
          </cell>
        </row>
        <row r="88">
          <cell r="A88">
            <v>129</v>
          </cell>
          <cell r="B88" t="str">
            <v>Ostala potraživanja</v>
          </cell>
        </row>
        <row r="89">
          <cell r="A89">
            <v>12912</v>
          </cell>
          <cell r="B89" t="str">
            <v>Potraživanja za avanse</v>
          </cell>
        </row>
        <row r="90">
          <cell r="A90">
            <v>163</v>
          </cell>
          <cell r="B90" t="str">
            <v>Potraživanja o pomoći EU institucijama</v>
          </cell>
        </row>
        <row r="91">
          <cell r="A91">
            <v>1633</v>
          </cell>
          <cell r="B91" t="str">
            <v>Pomoći od proračunskih korisnika EU</v>
          </cell>
        </row>
        <row r="92">
          <cell r="A92">
            <v>16333</v>
          </cell>
          <cell r="B92" t="str">
            <v>Pomoći INTREPID</v>
          </cell>
        </row>
        <row r="93">
          <cell r="A93">
            <v>166</v>
          </cell>
          <cell r="B93" t="str">
            <v>Ostala potraživanja</v>
          </cell>
        </row>
        <row r="94">
          <cell r="A94">
            <v>1661</v>
          </cell>
          <cell r="B94" t="str">
            <v>Potraž.za prih.koje prorač.kor.ostv.obav.posl.na tržištu</v>
          </cell>
        </row>
        <row r="95">
          <cell r="A95">
            <v>16611</v>
          </cell>
          <cell r="B95" t="str">
            <v>Potraž.za prih.od obavlj.osnovnih posl.vl.dj.(školarine)</v>
          </cell>
        </row>
        <row r="96">
          <cell r="A96">
            <v>166111</v>
          </cell>
          <cell r="B96" t="str">
            <v>Potraživanja za školarine - nefakturirano</v>
          </cell>
        </row>
        <row r="97">
          <cell r="A97">
            <v>16612</v>
          </cell>
          <cell r="B97" t="str">
            <v>Potraž.za prih.od obavlj.ostalih posl.vlastite djelatnosti</v>
          </cell>
        </row>
        <row r="98">
          <cell r="A98">
            <v>16613</v>
          </cell>
          <cell r="B98" t="str">
            <v>Potraž.za prihode od SC KARLOVAC</v>
          </cell>
        </row>
        <row r="99">
          <cell r="A99">
            <v>16614</v>
          </cell>
          <cell r="B99" t="str">
            <v>Potraživanja za pozajmice sportskoj udruzi</v>
          </cell>
        </row>
        <row r="100">
          <cell r="A100">
            <v>16615</v>
          </cell>
          <cell r="B100" t="str">
            <v>Potraživanja za pozajmice studentskom zboru</v>
          </cell>
        </row>
        <row r="101">
          <cell r="A101">
            <v>16616</v>
          </cell>
          <cell r="B101" t="str">
            <v>MZOŠ potraživanja</v>
          </cell>
        </row>
        <row r="102">
          <cell r="A102">
            <v>16617</v>
          </cell>
          <cell r="B102" t="str">
            <v>Izdavačka djelatnost VUK-a</v>
          </cell>
        </row>
        <row r="103">
          <cell r="A103">
            <v>2</v>
          </cell>
          <cell r="B103" t="str">
            <v>OBVEZE</v>
          </cell>
        </row>
        <row r="104">
          <cell r="A104">
            <v>23</v>
          </cell>
          <cell r="B104" t="str">
            <v>Obveze za rashode poslovanja</v>
          </cell>
        </row>
        <row r="105">
          <cell r="A105">
            <v>231</v>
          </cell>
          <cell r="B105" t="str">
            <v>Obveze za zaposlene</v>
          </cell>
        </row>
        <row r="106">
          <cell r="A106">
            <v>2311</v>
          </cell>
          <cell r="B106" t="str">
            <v>Obveze za plaće - neto</v>
          </cell>
        </row>
        <row r="107">
          <cell r="A107">
            <v>23111</v>
          </cell>
          <cell r="B107" t="str">
            <v>Obveze za zaposlene i privremeno zaposlene</v>
          </cell>
        </row>
        <row r="108">
          <cell r="A108">
            <v>23112</v>
          </cell>
          <cell r="B108" t="str">
            <v>Obveze za vanjsku suradnju</v>
          </cell>
        </row>
        <row r="109">
          <cell r="A109">
            <v>2316</v>
          </cell>
          <cell r="B109" t="str">
            <v>Obveze za doprinose na plaće</v>
          </cell>
        </row>
        <row r="110">
          <cell r="A110">
            <v>23162</v>
          </cell>
          <cell r="B110" t="str">
            <v>Obveze za doprinose za zdravstveno osiguranje</v>
          </cell>
        </row>
        <row r="111">
          <cell r="A111">
            <v>23163</v>
          </cell>
          <cell r="B111" t="str">
            <v>Obveze za doprinose za zapošljavanje</v>
          </cell>
        </row>
        <row r="112">
          <cell r="A112">
            <v>232</v>
          </cell>
          <cell r="B112" t="str">
            <v>Obveze za materijalne rashode</v>
          </cell>
        </row>
        <row r="113">
          <cell r="A113">
            <v>2321</v>
          </cell>
          <cell r="B113" t="str">
            <v>Naknade troškova zaposlenima</v>
          </cell>
        </row>
        <row r="114">
          <cell r="A114">
            <v>23211</v>
          </cell>
          <cell r="B114" t="str">
            <v>Službena putovanja</v>
          </cell>
        </row>
        <row r="115">
          <cell r="A115">
            <v>23212</v>
          </cell>
          <cell r="B115" t="str">
            <v>Naknade za prijevoz, za rad na terenu i odvojen život</v>
          </cell>
        </row>
        <row r="116">
          <cell r="A116">
            <v>23213</v>
          </cell>
          <cell r="B116" t="str">
            <v>Stručno usavršavanje zaposlenika</v>
          </cell>
        </row>
        <row r="117">
          <cell r="A117">
            <v>2322</v>
          </cell>
          <cell r="B117" t="str">
            <v>Rashodi za materijal i energiju</v>
          </cell>
        </row>
        <row r="118">
          <cell r="A118">
            <v>23220</v>
          </cell>
          <cell r="B118" t="str">
            <v>Dobavljači u zemlji</v>
          </cell>
        </row>
        <row r="119">
          <cell r="A119">
            <v>23221</v>
          </cell>
          <cell r="B119" t="str">
            <v>Uredski materijal i ostali materijalni rashodi</v>
          </cell>
        </row>
        <row r="120">
          <cell r="A120">
            <v>23222</v>
          </cell>
          <cell r="B120" t="str">
            <v>Materijal i sirovine</v>
          </cell>
        </row>
        <row r="121">
          <cell r="A121">
            <v>23223</v>
          </cell>
          <cell r="B121" t="str">
            <v>Energija</v>
          </cell>
        </row>
        <row r="122">
          <cell r="A122">
            <v>23224</v>
          </cell>
          <cell r="B122" t="str">
            <v>Materijal i dijelovi za tekuće i investicijsko održavanje</v>
          </cell>
        </row>
        <row r="123">
          <cell r="A123">
            <v>2323</v>
          </cell>
          <cell r="B123" t="str">
            <v>Rashodi za usluge</v>
          </cell>
        </row>
        <row r="124">
          <cell r="A124">
            <v>23231</v>
          </cell>
          <cell r="B124" t="str">
            <v>Usluge telefona, pošte i prijevoza</v>
          </cell>
        </row>
        <row r="125">
          <cell r="A125">
            <v>23232</v>
          </cell>
          <cell r="B125" t="str">
            <v>Usluge tekućeg i investicijskog održavanja</v>
          </cell>
        </row>
        <row r="126">
          <cell r="A126">
            <v>23233</v>
          </cell>
          <cell r="B126" t="str">
            <v>Usluge promidžbe i informiranja</v>
          </cell>
        </row>
        <row r="127">
          <cell r="A127">
            <v>23234</v>
          </cell>
          <cell r="B127" t="str">
            <v>Komunalne usluge</v>
          </cell>
        </row>
        <row r="128">
          <cell r="A128">
            <v>23235</v>
          </cell>
          <cell r="B128" t="str">
            <v>Zakupnine i najamnine</v>
          </cell>
        </row>
        <row r="129">
          <cell r="A129">
            <v>23237</v>
          </cell>
          <cell r="B129" t="str">
            <v>Intelektualne i osobne usluge</v>
          </cell>
        </row>
        <row r="130">
          <cell r="A130">
            <v>23239</v>
          </cell>
          <cell r="B130" t="str">
            <v>Ostale usluge</v>
          </cell>
        </row>
        <row r="131">
          <cell r="A131">
            <v>2329</v>
          </cell>
          <cell r="B131" t="str">
            <v>Ostali nespomenuti rashodi poslovanja</v>
          </cell>
        </row>
        <row r="132">
          <cell r="A132">
            <v>23291</v>
          </cell>
          <cell r="B132" t="str">
            <v>Naknade za rad predstavničkih i izvršnih tijela,povjerenst.</v>
          </cell>
        </row>
        <row r="133">
          <cell r="A133">
            <v>23292</v>
          </cell>
          <cell r="B133" t="str">
            <v>Premije osiguranja</v>
          </cell>
        </row>
        <row r="134">
          <cell r="A134">
            <v>23293</v>
          </cell>
          <cell r="B134" t="str">
            <v>Reprezentacija</v>
          </cell>
        </row>
        <row r="135">
          <cell r="A135">
            <v>23294</v>
          </cell>
          <cell r="B135" t="str">
            <v>Članarine</v>
          </cell>
        </row>
        <row r="136">
          <cell r="A136">
            <v>23299</v>
          </cell>
          <cell r="B136" t="str">
            <v>Ostali nespomenuti rashodi poslovanja</v>
          </cell>
        </row>
        <row r="137">
          <cell r="A137">
            <v>2343</v>
          </cell>
          <cell r="B137" t="str">
            <v>Obveze za ostale financijske rashode</v>
          </cell>
        </row>
        <row r="138">
          <cell r="A138">
            <v>23431</v>
          </cell>
          <cell r="B138" t="str">
            <v>Obveze za bankarske usluge i usluge platnog prometa</v>
          </cell>
        </row>
        <row r="139">
          <cell r="A139">
            <v>23439</v>
          </cell>
          <cell r="B139" t="str">
            <v>Obveze za ostale nespomenute financijske rashode</v>
          </cell>
        </row>
        <row r="140">
          <cell r="A140">
            <v>239</v>
          </cell>
          <cell r="B140" t="str">
            <v>OSTALE TEKUĆE OBVEZE</v>
          </cell>
        </row>
        <row r="141">
          <cell r="A141">
            <v>2395</v>
          </cell>
          <cell r="B141" t="str">
            <v>Obveze za predujmove i depozite</v>
          </cell>
        </row>
        <row r="142">
          <cell r="A142">
            <v>23951</v>
          </cell>
          <cell r="B142" t="str">
            <v>Obveze za predujmove</v>
          </cell>
        </row>
        <row r="143">
          <cell r="A143">
            <v>24</v>
          </cell>
          <cell r="B143" t="str">
            <v>Obveze za nabavu nefinancijske imovine</v>
          </cell>
        </row>
        <row r="144">
          <cell r="A144">
            <v>241</v>
          </cell>
          <cell r="B144" t="str">
            <v>Obveze za nabavu neproizvedene imovine</v>
          </cell>
        </row>
        <row r="145">
          <cell r="A145">
            <v>2422</v>
          </cell>
          <cell r="B145" t="str">
            <v>Postrojenja i oprema</v>
          </cell>
        </row>
        <row r="146">
          <cell r="A146">
            <v>24221</v>
          </cell>
          <cell r="B146" t="str">
            <v>Uredska oprema i namještaj</v>
          </cell>
        </row>
        <row r="147">
          <cell r="A147">
            <v>24222</v>
          </cell>
          <cell r="B147" t="str">
            <v>Komunikacijska oprema</v>
          </cell>
        </row>
        <row r="148">
          <cell r="A148">
            <v>24223</v>
          </cell>
          <cell r="B148" t="str">
            <v>Oprema za održavanje i zaštitu</v>
          </cell>
        </row>
        <row r="149">
          <cell r="A149">
            <v>24224</v>
          </cell>
          <cell r="B149" t="str">
            <v>Medicinska i laboratorijska oprema</v>
          </cell>
        </row>
        <row r="150">
          <cell r="A150">
            <v>24227</v>
          </cell>
          <cell r="B150" t="str">
            <v>Uređaji, strojevi i oprema ostale namjene</v>
          </cell>
        </row>
        <row r="151">
          <cell r="A151">
            <v>2424</v>
          </cell>
          <cell r="B151" t="str">
            <v>Knjige, umjetnička djela i ostale izložbene vrijednosti</v>
          </cell>
        </row>
        <row r="152">
          <cell r="A152">
            <v>24241</v>
          </cell>
          <cell r="B152" t="str">
            <v>Knjige u knjižnicama</v>
          </cell>
        </row>
        <row r="153">
          <cell r="A153">
            <v>26</v>
          </cell>
          <cell r="B153" t="str">
            <v>OBVEZE ZA ZAJM0VE</v>
          </cell>
        </row>
        <row r="154">
          <cell r="A154">
            <v>26111</v>
          </cell>
          <cell r="B154" t="str">
            <v>Obveze po osnovi zajmova</v>
          </cell>
        </row>
        <row r="155">
          <cell r="A155">
            <v>267</v>
          </cell>
          <cell r="B155" t="str">
            <v>Obveze za zajmove</v>
          </cell>
        </row>
        <row r="156">
          <cell r="A156">
            <v>2671</v>
          </cell>
          <cell r="B156" t="str">
            <v>Obveze za zajmove</v>
          </cell>
        </row>
        <row r="157">
          <cell r="A157">
            <v>26711</v>
          </cell>
          <cell r="B157" t="str">
            <v>Obveze za zajmove INTREPID-VUK</v>
          </cell>
        </row>
        <row r="158">
          <cell r="A158">
            <v>3</v>
          </cell>
          <cell r="B158" t="str">
            <v>RASHODI POSLOVANJA</v>
          </cell>
        </row>
        <row r="159">
          <cell r="A159">
            <v>31</v>
          </cell>
          <cell r="B159" t="str">
            <v>Rashodi za zaposlene</v>
          </cell>
        </row>
        <row r="160">
          <cell r="A160">
            <v>311</v>
          </cell>
          <cell r="B160" t="str">
            <v>Plaće</v>
          </cell>
        </row>
        <row r="161">
          <cell r="A161">
            <v>3111</v>
          </cell>
          <cell r="B161" t="str">
            <v>Plaće za redovan rad</v>
          </cell>
        </row>
        <row r="162">
          <cell r="A162">
            <v>31111</v>
          </cell>
          <cell r="B162" t="str">
            <v>Plaće za zaposlene</v>
          </cell>
        </row>
        <row r="163">
          <cell r="A163">
            <v>311111</v>
          </cell>
          <cell r="B163" t="str">
            <v>Plaće MZOS neto</v>
          </cell>
        </row>
        <row r="164">
          <cell r="A164">
            <v>311112</v>
          </cell>
          <cell r="B164" t="str">
            <v>Plaće VUK neto</v>
          </cell>
        </row>
        <row r="165">
          <cell r="A165">
            <v>31112</v>
          </cell>
          <cell r="B165" t="str">
            <v>Plaće za vježbenike</v>
          </cell>
        </row>
        <row r="166">
          <cell r="A166">
            <v>312</v>
          </cell>
          <cell r="B166" t="str">
            <v>Ostali rashodi za zaposlene</v>
          </cell>
        </row>
        <row r="167">
          <cell r="A167">
            <v>3121</v>
          </cell>
          <cell r="B167" t="str">
            <v>Ostali rashodi za zaposlene</v>
          </cell>
        </row>
        <row r="168">
          <cell r="A168">
            <v>31212</v>
          </cell>
          <cell r="B168" t="str">
            <v>Jubilarne nagrade</v>
          </cell>
        </row>
        <row r="169">
          <cell r="A169">
            <v>31213</v>
          </cell>
          <cell r="B169" t="str">
            <v>Darovi (Božićnice,Sv.Nikola,Bonovi)</v>
          </cell>
        </row>
        <row r="170">
          <cell r="A170">
            <v>312131</v>
          </cell>
          <cell r="B170" t="str">
            <v>Darovi MZOS</v>
          </cell>
        </row>
        <row r="171">
          <cell r="A171">
            <v>312132</v>
          </cell>
          <cell r="B171" t="str">
            <v>Darovi VUK</v>
          </cell>
        </row>
        <row r="172">
          <cell r="A172">
            <v>31214</v>
          </cell>
          <cell r="B172" t="str">
            <v>Otpremnine</v>
          </cell>
        </row>
        <row r="173">
          <cell r="A173">
            <v>312141</v>
          </cell>
          <cell r="B173" t="str">
            <v>Otpremnine MZOS</v>
          </cell>
        </row>
        <row r="174">
          <cell r="A174">
            <v>312142</v>
          </cell>
          <cell r="B174" t="str">
            <v>Otpremnine VUK</v>
          </cell>
        </row>
        <row r="175">
          <cell r="A175">
            <v>31215</v>
          </cell>
          <cell r="B175" t="str">
            <v>Pomoći za bolest, invalidnost i smrtni slučaj</v>
          </cell>
        </row>
        <row r="176">
          <cell r="A176">
            <v>312151</v>
          </cell>
          <cell r="B176" t="str">
            <v>Pomoći smrtni slučaj MZOS</v>
          </cell>
        </row>
        <row r="177">
          <cell r="A177">
            <v>312152</v>
          </cell>
          <cell r="B177" t="str">
            <v>Pomoći VUK</v>
          </cell>
        </row>
        <row r="178">
          <cell r="A178">
            <v>31216</v>
          </cell>
          <cell r="B178" t="str">
            <v>Regres za godišnji odmor</v>
          </cell>
        </row>
        <row r="179">
          <cell r="A179">
            <v>312161</v>
          </cell>
          <cell r="B179" t="str">
            <v>Regres MZOS</v>
          </cell>
        </row>
        <row r="180">
          <cell r="A180">
            <v>312162</v>
          </cell>
          <cell r="B180" t="str">
            <v>Regres VUK</v>
          </cell>
        </row>
        <row r="181">
          <cell r="A181">
            <v>31219</v>
          </cell>
          <cell r="B181" t="str">
            <v>Ostali nenavedeni rashodi za zaposlene</v>
          </cell>
        </row>
        <row r="182">
          <cell r="A182">
            <v>313</v>
          </cell>
          <cell r="B182" t="str">
            <v>Doprinosi na plaće</v>
          </cell>
        </row>
        <row r="183">
          <cell r="A183">
            <v>31311</v>
          </cell>
          <cell r="B183" t="str">
            <v>Stručno usavršavanje zaposlenika</v>
          </cell>
        </row>
        <row r="184">
          <cell r="A184">
            <v>3132</v>
          </cell>
          <cell r="B184" t="str">
            <v>Doprinosi za zdravstveno osiguranje</v>
          </cell>
        </row>
        <row r="185">
          <cell r="A185">
            <v>31321</v>
          </cell>
          <cell r="B185" t="str">
            <v>Doprinosi za obvezno zdravstveno osiguranje</v>
          </cell>
        </row>
        <row r="186">
          <cell r="A186">
            <v>313211</v>
          </cell>
          <cell r="B186" t="str">
            <v>Dopr.za zdr. MZOS</v>
          </cell>
        </row>
        <row r="187">
          <cell r="A187">
            <v>313212</v>
          </cell>
          <cell r="B187" t="str">
            <v>Dopr.za zdr. VUK</v>
          </cell>
        </row>
        <row r="188">
          <cell r="A188">
            <v>313311</v>
          </cell>
          <cell r="B188" t="str">
            <v>Dopr.za zap. MZOS</v>
          </cell>
        </row>
        <row r="189">
          <cell r="A189">
            <v>313312</v>
          </cell>
          <cell r="B189" t="str">
            <v>Dopr.za zap. VUK</v>
          </cell>
        </row>
        <row r="190">
          <cell r="A190">
            <v>313321</v>
          </cell>
          <cell r="B190" t="str">
            <v>Dopr.za inval. MZOS</v>
          </cell>
        </row>
        <row r="191">
          <cell r="A191">
            <v>313322</v>
          </cell>
          <cell r="B191" t="str">
            <v>Dopr.za inval. VUK</v>
          </cell>
        </row>
        <row r="192">
          <cell r="A192">
            <v>3133</v>
          </cell>
          <cell r="B192" t="str">
            <v>Doprinosi za zapošljavanje</v>
          </cell>
        </row>
        <row r="193">
          <cell r="A193">
            <v>31331</v>
          </cell>
          <cell r="B193" t="str">
            <v>Doprinosi za zapošljavanje</v>
          </cell>
        </row>
        <row r="194">
          <cell r="A194">
            <v>313311</v>
          </cell>
          <cell r="B194" t="str">
            <v>Dopr.za zap.MZOS</v>
          </cell>
        </row>
        <row r="195">
          <cell r="A195">
            <v>313312</v>
          </cell>
          <cell r="B195" t="str">
            <v>Dopr.za zap.VUK</v>
          </cell>
        </row>
        <row r="196">
          <cell r="A196">
            <v>31332</v>
          </cell>
          <cell r="B196" t="str">
            <v>Dopr.za zap.osob.s invaliditetom</v>
          </cell>
        </row>
        <row r="197">
          <cell r="A197">
            <v>313321</v>
          </cell>
          <cell r="B197" t="str">
            <v>Dop.za inval.MZOS</v>
          </cell>
        </row>
        <row r="198">
          <cell r="A198">
            <v>313322</v>
          </cell>
          <cell r="B198" t="str">
            <v>Dopr.za inval.VUK</v>
          </cell>
        </row>
        <row r="199">
          <cell r="A199">
            <v>32</v>
          </cell>
          <cell r="B199" t="str">
            <v>Materijalni rashodi</v>
          </cell>
        </row>
        <row r="200">
          <cell r="A200">
            <v>321</v>
          </cell>
          <cell r="B200" t="str">
            <v>Naknade troškova zaposlenima</v>
          </cell>
        </row>
        <row r="201">
          <cell r="A201">
            <v>3211</v>
          </cell>
          <cell r="B201" t="str">
            <v>Službena putovanja</v>
          </cell>
        </row>
        <row r="202">
          <cell r="A202">
            <v>32111</v>
          </cell>
          <cell r="B202" t="str">
            <v>Dnevnice za službeni put u zemlji</v>
          </cell>
        </row>
        <row r="203">
          <cell r="A203">
            <v>32112</v>
          </cell>
          <cell r="B203" t="str">
            <v>Dnevnice za službeni put u inozemstvu</v>
          </cell>
        </row>
        <row r="204">
          <cell r="A204">
            <v>32113</v>
          </cell>
          <cell r="B204" t="str">
            <v>Naknade za smještaj na službenom putu u zemlji</v>
          </cell>
        </row>
        <row r="205">
          <cell r="A205">
            <v>32114</v>
          </cell>
          <cell r="B205" t="str">
            <v>Naknade za smještaj na službenom putu u inozemstvu</v>
          </cell>
        </row>
        <row r="206">
          <cell r="A206">
            <v>32115</v>
          </cell>
          <cell r="B206" t="str">
            <v>Naknade za prijevoz na službenom putu u zemlji</v>
          </cell>
        </row>
        <row r="207">
          <cell r="A207">
            <v>32116</v>
          </cell>
          <cell r="B207" t="str">
            <v>Naknade za prijevoz na službenom putu u inozemstvu</v>
          </cell>
        </row>
        <row r="208">
          <cell r="A208">
            <v>32118</v>
          </cell>
          <cell r="B208" t="str">
            <v>Avionske karte</v>
          </cell>
        </row>
        <row r="209">
          <cell r="A209">
            <v>32119</v>
          </cell>
          <cell r="B209" t="str">
            <v>Ostali rashodi za službena putovanja</v>
          </cell>
        </row>
        <row r="210">
          <cell r="A210">
            <v>3212</v>
          </cell>
          <cell r="B210" t="str">
            <v>Naknade za prijevoz, za rad na terenu i odvojeni život</v>
          </cell>
        </row>
        <row r="211">
          <cell r="A211">
            <v>321211</v>
          </cell>
          <cell r="B211" t="str">
            <v>Nakn.za prijevoz na posao MZOS</v>
          </cell>
        </row>
        <row r="212">
          <cell r="A212">
            <v>321212</v>
          </cell>
          <cell r="B212" t="str">
            <v>Nakn.za prijevoz na posao VUK</v>
          </cell>
        </row>
        <row r="213">
          <cell r="A213">
            <v>32121</v>
          </cell>
          <cell r="B213" t="str">
            <v>Naknade za prijevoz na posao i s posla</v>
          </cell>
        </row>
        <row r="214">
          <cell r="A214">
            <v>32122</v>
          </cell>
          <cell r="B214" t="str">
            <v>Naknade za rad na terenu</v>
          </cell>
        </row>
        <row r="215">
          <cell r="A215">
            <v>32123</v>
          </cell>
          <cell r="B215" t="str">
            <v>Naknade za odvojeni život</v>
          </cell>
        </row>
        <row r="216">
          <cell r="A216">
            <v>3213</v>
          </cell>
          <cell r="B216" t="str">
            <v>Stručno usavršavanje zaposlenika</v>
          </cell>
        </row>
        <row r="217">
          <cell r="A217">
            <v>32131</v>
          </cell>
          <cell r="B217" t="str">
            <v>Seminari,simpoziji,kotizacije</v>
          </cell>
        </row>
        <row r="218">
          <cell r="A218">
            <v>32132</v>
          </cell>
          <cell r="B218" t="str">
            <v>Tečajevi, stručni ispiti</v>
          </cell>
        </row>
        <row r="219">
          <cell r="A219">
            <v>32133</v>
          </cell>
          <cell r="B219" t="str">
            <v>Postupak za izbor u zvanja</v>
          </cell>
        </row>
        <row r="220">
          <cell r="A220">
            <v>32134</v>
          </cell>
          <cell r="B220" t="str">
            <v>Postdiplomski studiji</v>
          </cell>
        </row>
        <row r="221">
          <cell r="A221">
            <v>32135</v>
          </cell>
          <cell r="B221" t="str">
            <v>Certifikati</v>
          </cell>
        </row>
        <row r="222">
          <cell r="A222">
            <v>322</v>
          </cell>
          <cell r="B222" t="str">
            <v>Rashodi za materijal i energiju</v>
          </cell>
        </row>
        <row r="223">
          <cell r="A223">
            <v>3221</v>
          </cell>
          <cell r="B223" t="str">
            <v>Uredski materijal i ostali materijalni rashodi</v>
          </cell>
        </row>
        <row r="224">
          <cell r="A224">
            <v>32210</v>
          </cell>
          <cell r="B224" t="str">
            <v>Kutija za prvu pomoć</v>
          </cell>
        </row>
        <row r="225">
          <cell r="A225">
            <v>32211</v>
          </cell>
          <cell r="B225" t="str">
            <v>Uredski materijal</v>
          </cell>
        </row>
        <row r="226">
          <cell r="A226">
            <v>32212</v>
          </cell>
          <cell r="B226" t="str">
            <v>Literatura (publikacije,časopisi,glasila,knjige i ostalo)</v>
          </cell>
        </row>
        <row r="227">
          <cell r="A227">
            <v>32213</v>
          </cell>
          <cell r="B227" t="str">
            <v>Sportska oprema za studente</v>
          </cell>
        </row>
        <row r="228">
          <cell r="A228">
            <v>32214</v>
          </cell>
          <cell r="B228" t="str">
            <v>Materijal i sredstva za čišć., mat.za higij.potrebe</v>
          </cell>
        </row>
        <row r="229">
          <cell r="A229">
            <v>32215</v>
          </cell>
          <cell r="B229" t="str">
            <v>Službena, radna i zaštitna odjeća i obuća</v>
          </cell>
        </row>
        <row r="230">
          <cell r="A230">
            <v>32216</v>
          </cell>
          <cell r="B230" t="str">
            <v>Materijal za studentske vježbe</v>
          </cell>
        </row>
        <row r="231">
          <cell r="A231">
            <v>32217</v>
          </cell>
          <cell r="B231" t="str">
            <v>Potrošni materijal</v>
          </cell>
        </row>
        <row r="232">
          <cell r="A232">
            <v>32218</v>
          </cell>
          <cell r="B232" t="str">
            <v>Komponente i pom.materijal za kompjutere</v>
          </cell>
        </row>
        <row r="233">
          <cell r="A233">
            <v>32219</v>
          </cell>
          <cell r="B233" t="str">
            <v>Ostalo-pokloni,ukrasi itd.</v>
          </cell>
        </row>
        <row r="234">
          <cell r="A234">
            <v>3223</v>
          </cell>
          <cell r="B234" t="str">
            <v>Energija</v>
          </cell>
        </row>
        <row r="235">
          <cell r="A235">
            <v>32231</v>
          </cell>
          <cell r="B235" t="str">
            <v>Električna energija</v>
          </cell>
        </row>
        <row r="236">
          <cell r="A236">
            <v>322311</v>
          </cell>
          <cell r="B236" t="str">
            <v>Električna energija-mrežarina</v>
          </cell>
        </row>
        <row r="237">
          <cell r="A237">
            <v>322312</v>
          </cell>
          <cell r="B237" t="str">
            <v>Električna energija-opskrba</v>
          </cell>
        </row>
        <row r="238">
          <cell r="A238">
            <v>32232</v>
          </cell>
          <cell r="B238" t="str">
            <v>Toplana</v>
          </cell>
        </row>
        <row r="239">
          <cell r="A239">
            <v>32233</v>
          </cell>
          <cell r="B239" t="str">
            <v>Plin</v>
          </cell>
        </row>
        <row r="240">
          <cell r="A240">
            <v>322331</v>
          </cell>
          <cell r="B240" t="str">
            <v>Plin-mrežarina</v>
          </cell>
        </row>
        <row r="241">
          <cell r="A241">
            <v>322332</v>
          </cell>
          <cell r="B241" t="str">
            <v>Plin-opskrba</v>
          </cell>
        </row>
        <row r="242">
          <cell r="A242">
            <v>32234</v>
          </cell>
          <cell r="B242" t="str">
            <v>Gorivo</v>
          </cell>
        </row>
        <row r="243">
          <cell r="A243">
            <v>3224</v>
          </cell>
          <cell r="B243" t="str">
            <v>Materijal i dijelovi za tekuće i investicijsko održavanje</v>
          </cell>
        </row>
        <row r="244">
          <cell r="A244">
            <v>32241</v>
          </cell>
          <cell r="B244" t="str">
            <v>Mat. i dijelovi za tekuće i investic. održ. građ. objekata</v>
          </cell>
        </row>
        <row r="245">
          <cell r="A245">
            <v>32242</v>
          </cell>
          <cell r="B245" t="str">
            <v>Mat. i dijelovi za tekuć. i inv. održ. postrojenja i opreme</v>
          </cell>
        </row>
        <row r="246">
          <cell r="A246">
            <v>32244</v>
          </cell>
          <cell r="B246" t="str">
            <v>Ostali materijal i dijelovi za tekuće i invest. održavanje</v>
          </cell>
        </row>
        <row r="247">
          <cell r="A247">
            <v>3225</v>
          </cell>
          <cell r="B247" t="str">
            <v>Sitni inventar</v>
          </cell>
        </row>
        <row r="248">
          <cell r="A248">
            <v>32251</v>
          </cell>
          <cell r="B248" t="str">
            <v>Sitan inventar</v>
          </cell>
        </row>
        <row r="249">
          <cell r="A249" t="str">
            <v>32251bb</v>
          </cell>
          <cell r="B249" t="str">
            <v>Sitan inventar (bez inv.broja)</v>
          </cell>
        </row>
        <row r="250">
          <cell r="A250">
            <v>323</v>
          </cell>
          <cell r="B250" t="str">
            <v>Rashodi za usluge</v>
          </cell>
        </row>
        <row r="251">
          <cell r="A251">
            <v>3231</v>
          </cell>
          <cell r="B251" t="str">
            <v>Usluge telefona, pošte i prijevoza</v>
          </cell>
        </row>
        <row r="252">
          <cell r="A252">
            <v>32311</v>
          </cell>
          <cell r="B252" t="str">
            <v>Usluge telefona, telefaksa</v>
          </cell>
        </row>
        <row r="253">
          <cell r="A253">
            <v>32312</v>
          </cell>
          <cell r="B253" t="str">
            <v>Usluge interneta</v>
          </cell>
        </row>
        <row r="254">
          <cell r="A254">
            <v>32313</v>
          </cell>
          <cell r="B254" t="str">
            <v>Poštarina (pisma, tiskanice i sl.)</v>
          </cell>
        </row>
        <row r="255">
          <cell r="A255">
            <v>32314</v>
          </cell>
          <cell r="B255" t="str">
            <v>Prijevozne usluge</v>
          </cell>
        </row>
        <row r="256">
          <cell r="A256">
            <v>32315</v>
          </cell>
          <cell r="B256" t="str">
            <v>Priključenje na elektroenergetsku mrežu</v>
          </cell>
        </row>
        <row r="257">
          <cell r="A257">
            <v>32316</v>
          </cell>
          <cell r="B257" t="str">
            <v>Priključak - odvodnja</v>
          </cell>
        </row>
        <row r="258">
          <cell r="A258">
            <v>32319</v>
          </cell>
          <cell r="B258" t="str">
            <v>Ostale usluge za komunikaciju i prijevoz</v>
          </cell>
        </row>
        <row r="259">
          <cell r="A259">
            <v>3232</v>
          </cell>
          <cell r="B259" t="str">
            <v>Usluge tekućeg i investicijskog održavanja</v>
          </cell>
        </row>
        <row r="260">
          <cell r="A260">
            <v>32320</v>
          </cell>
          <cell r="B260" t="str">
            <v>Nakn.za uporabu radijskih frekvencija</v>
          </cell>
        </row>
        <row r="261">
          <cell r="A261">
            <v>32321</v>
          </cell>
          <cell r="B261" t="str">
            <v>Usluge tekućeg i invest. održavanja građevinskih objekata</v>
          </cell>
        </row>
        <row r="262">
          <cell r="A262">
            <v>32322</v>
          </cell>
          <cell r="B262" t="str">
            <v>Usluge tekućeg i invest. održavanja postrojenja i opreme</v>
          </cell>
        </row>
        <row r="263">
          <cell r="A263">
            <v>32323</v>
          </cell>
          <cell r="B263" t="str">
            <v>Plinski sustav-priključak i tehničko nadgledanje</v>
          </cell>
        </row>
        <row r="264">
          <cell r="A264">
            <v>32326</v>
          </cell>
          <cell r="B264" t="str">
            <v>Ostale tehničke usluge</v>
          </cell>
        </row>
        <row r="265">
          <cell r="A265">
            <v>32327</v>
          </cell>
          <cell r="B265" t="str">
            <v>Usluge umjeravanja mjerila</v>
          </cell>
        </row>
        <row r="266">
          <cell r="A266">
            <v>32328</v>
          </cell>
          <cell r="B266" t="str">
            <v>Usluge izrade tehničke dokumentacije i nadzora</v>
          </cell>
        </row>
        <row r="267">
          <cell r="A267">
            <v>32329</v>
          </cell>
          <cell r="B267" t="str">
            <v>Ostale usluge tekućeg i investicijskog održavanja</v>
          </cell>
        </row>
        <row r="268">
          <cell r="A268">
            <v>3233</v>
          </cell>
          <cell r="B268" t="str">
            <v>Usluge promidžbe i informiranja</v>
          </cell>
        </row>
        <row r="269">
          <cell r="A269">
            <v>32331</v>
          </cell>
          <cell r="B269" t="str">
            <v>Elektronski mediji</v>
          </cell>
        </row>
        <row r="270">
          <cell r="A270">
            <v>32332</v>
          </cell>
          <cell r="B270" t="str">
            <v>Tisak (oglasi)</v>
          </cell>
        </row>
        <row r="271">
          <cell r="A271">
            <v>323321</v>
          </cell>
          <cell r="B271" t="str">
            <v>Projekt NAPREDAK</v>
          </cell>
        </row>
        <row r="272">
          <cell r="A272">
            <v>32333</v>
          </cell>
          <cell r="B272" t="str">
            <v>Natječaji</v>
          </cell>
        </row>
        <row r="273">
          <cell r="A273">
            <v>32334</v>
          </cell>
          <cell r="B273" t="str">
            <v>Promidžbeni materijali</v>
          </cell>
        </row>
        <row r="274">
          <cell r="A274">
            <v>32335</v>
          </cell>
          <cell r="B274" t="str">
            <v>Internet oglasi</v>
          </cell>
        </row>
        <row r="275">
          <cell r="A275">
            <v>32339</v>
          </cell>
          <cell r="B275" t="str">
            <v>Ostale usluge promidžbe i informiranja</v>
          </cell>
        </row>
        <row r="276">
          <cell r="A276">
            <v>3234</v>
          </cell>
          <cell r="B276" t="str">
            <v>Komunalne usluge</v>
          </cell>
        </row>
        <row r="277">
          <cell r="A277">
            <v>32340</v>
          </cell>
          <cell r="B277" t="str">
            <v>Analize i atesti</v>
          </cell>
        </row>
        <row r="278">
          <cell r="A278">
            <v>32341</v>
          </cell>
          <cell r="B278" t="str">
            <v>Voda i kanalizacija</v>
          </cell>
        </row>
        <row r="279">
          <cell r="A279">
            <v>32342</v>
          </cell>
          <cell r="B279" t="str">
            <v>Čistoća</v>
          </cell>
        </row>
        <row r="280">
          <cell r="A280">
            <v>32343</v>
          </cell>
          <cell r="B280" t="str">
            <v>Komunalna naknada za poslovni prostor</v>
          </cell>
        </row>
        <row r="281">
          <cell r="A281">
            <v>32344</v>
          </cell>
          <cell r="B281" t="str">
            <v>Vodni doprinos</v>
          </cell>
        </row>
        <row r="282">
          <cell r="A282">
            <v>32345</v>
          </cell>
          <cell r="B282" t="str">
            <v>Usluge čišćenja, pranja i slično</v>
          </cell>
        </row>
        <row r="283">
          <cell r="A283">
            <v>32346</v>
          </cell>
          <cell r="B283" t="str">
            <v>Usluge čuvanja imovine i osoba</v>
          </cell>
        </row>
        <row r="284">
          <cell r="A284">
            <v>32347</v>
          </cell>
          <cell r="B284" t="str">
            <v>Naknada za uređenje voda</v>
          </cell>
        </row>
        <row r="285">
          <cell r="A285">
            <v>32348</v>
          </cell>
          <cell r="B285" t="str">
            <v>Komunalni doprinos</v>
          </cell>
        </row>
        <row r="286">
          <cell r="A286">
            <v>32349</v>
          </cell>
          <cell r="B286" t="str">
            <v>Ostale komunalne usluge</v>
          </cell>
        </row>
        <row r="287">
          <cell r="A287">
            <v>3235</v>
          </cell>
          <cell r="B287" t="str">
            <v>Zakupnine i najamnine</v>
          </cell>
        </row>
        <row r="288">
          <cell r="A288">
            <v>32351</v>
          </cell>
          <cell r="B288" t="str">
            <v>Zakupnine za poslovni prostor</v>
          </cell>
        </row>
        <row r="289">
          <cell r="A289">
            <v>32358</v>
          </cell>
          <cell r="B289" t="str">
            <v>Ostali najmovi</v>
          </cell>
        </row>
        <row r="290">
          <cell r="A290">
            <v>32359</v>
          </cell>
          <cell r="B290" t="str">
            <v>Najam</v>
          </cell>
        </row>
        <row r="291">
          <cell r="A291">
            <v>3237</v>
          </cell>
          <cell r="B291" t="str">
            <v>Intelektualne i osobne usluge</v>
          </cell>
        </row>
        <row r="292">
          <cell r="A292">
            <v>32370</v>
          </cell>
          <cell r="B292" t="str">
            <v>Troškovi izdavanja udžbenika</v>
          </cell>
        </row>
        <row r="293">
          <cell r="A293">
            <v>32371</v>
          </cell>
          <cell r="B293" t="str">
            <v>Autorski honorari</v>
          </cell>
        </row>
        <row r="294">
          <cell r="A294">
            <v>32372</v>
          </cell>
          <cell r="B294" t="str">
            <v>Ugovori o djelu</v>
          </cell>
        </row>
        <row r="295">
          <cell r="A295">
            <v>32373</v>
          </cell>
          <cell r="B295" t="str">
            <v>Naknada za prijevoz vanjskih suradnika</v>
          </cell>
        </row>
        <row r="296">
          <cell r="A296">
            <v>32374</v>
          </cell>
          <cell r="B296" t="str">
            <v>Revizorske usluge</v>
          </cell>
        </row>
        <row r="297">
          <cell r="A297">
            <v>32375</v>
          </cell>
          <cell r="B297" t="str">
            <v>Ulaznice</v>
          </cell>
        </row>
        <row r="298">
          <cell r="A298">
            <v>32376</v>
          </cell>
          <cell r="B298" t="str">
            <v>Prijevoz studenata-terenske vježbe</v>
          </cell>
        </row>
        <row r="299">
          <cell r="A299">
            <v>32377</v>
          </cell>
          <cell r="B299" t="str">
            <v>Usluge studentskog servisa (stud. demonstratori)</v>
          </cell>
        </row>
        <row r="300">
          <cell r="A300">
            <v>32378</v>
          </cell>
          <cell r="B300" t="str">
            <v>Studentski programi</v>
          </cell>
        </row>
        <row r="301">
          <cell r="A301">
            <v>32379</v>
          </cell>
          <cell r="B301" t="str">
            <v>Ostale intelektualne usluge</v>
          </cell>
        </row>
        <row r="302">
          <cell r="A302">
            <v>3238</v>
          </cell>
          <cell r="B302" t="str">
            <v>Računalne usluge</v>
          </cell>
        </row>
        <row r="303">
          <cell r="A303">
            <v>32381</v>
          </cell>
          <cell r="B303" t="str">
            <v>Računalni programi</v>
          </cell>
        </row>
        <row r="304">
          <cell r="A304">
            <v>32382</v>
          </cell>
          <cell r="B304" t="str">
            <v>Software</v>
          </cell>
        </row>
        <row r="305">
          <cell r="A305">
            <v>3239</v>
          </cell>
          <cell r="B305" t="str">
            <v>Ostale usluge</v>
          </cell>
        </row>
        <row r="306">
          <cell r="A306">
            <v>32390</v>
          </cell>
          <cell r="B306" t="str">
            <v>Ostale usluge</v>
          </cell>
        </row>
        <row r="307">
          <cell r="A307">
            <v>32391</v>
          </cell>
          <cell r="B307" t="str">
            <v>Tiskarske usluge</v>
          </cell>
        </row>
        <row r="308">
          <cell r="A308">
            <v>323911</v>
          </cell>
          <cell r="B308" t="str">
            <v>Tiskanje obrazaca</v>
          </cell>
        </row>
        <row r="309">
          <cell r="A309">
            <v>323912</v>
          </cell>
          <cell r="B309" t="str">
            <v>Tiskanje knjiga</v>
          </cell>
        </row>
        <row r="310">
          <cell r="A310">
            <v>323913</v>
          </cell>
          <cell r="B310" t="str">
            <v>Tiskanje promotivnih materijala</v>
          </cell>
        </row>
        <row r="311">
          <cell r="A311">
            <v>323914</v>
          </cell>
          <cell r="B311" t="str">
            <v>Grafičke usluge,kopiranje,uvezivanje i sl.</v>
          </cell>
        </row>
        <row r="312">
          <cell r="A312">
            <v>323915</v>
          </cell>
          <cell r="B312" t="str">
            <v>Tiskanje indeksa i iskaznice</v>
          </cell>
        </row>
        <row r="313">
          <cell r="A313">
            <v>32392</v>
          </cell>
          <cell r="B313" t="str">
            <v>Film i izrada fotografija</v>
          </cell>
        </row>
        <row r="314">
          <cell r="A314">
            <v>32393</v>
          </cell>
          <cell r="B314" t="str">
            <v>Uređenje prostora</v>
          </cell>
        </row>
        <row r="315">
          <cell r="A315">
            <v>32394</v>
          </cell>
          <cell r="B315" t="str">
            <v>Izrada akademskih odora</v>
          </cell>
        </row>
        <row r="316">
          <cell r="A316">
            <v>32395</v>
          </cell>
          <cell r="B316" t="str">
            <v>Uramljivanje slika i slike za poklon</v>
          </cell>
        </row>
        <row r="317">
          <cell r="A317">
            <v>32396</v>
          </cell>
          <cell r="B317" t="str">
            <v>Usluge čuvanja imovine i osoba</v>
          </cell>
        </row>
        <row r="318">
          <cell r="A318">
            <v>32397</v>
          </cell>
          <cell r="B318" t="str">
            <v>Izrada zavjesa</v>
          </cell>
        </row>
        <row r="319">
          <cell r="A319">
            <v>32398</v>
          </cell>
          <cell r="B319" t="str">
            <v>Usluge revizije</v>
          </cell>
        </row>
        <row r="320">
          <cell r="A320">
            <v>32399</v>
          </cell>
          <cell r="B320" t="str">
            <v>Ostale usluge (izrada aranžm.i dr.)</v>
          </cell>
        </row>
        <row r="321">
          <cell r="A321">
            <v>329</v>
          </cell>
          <cell r="B321" t="str">
            <v>Ostali nespomenuti rashodi poslovanja</v>
          </cell>
        </row>
        <row r="322">
          <cell r="A322">
            <v>3291</v>
          </cell>
          <cell r="B322" t="str">
            <v>Naknade za rad predstav.i izvršnih tijela, povjerenstava</v>
          </cell>
        </row>
        <row r="323">
          <cell r="A323">
            <v>32911</v>
          </cell>
          <cell r="B323" t="str">
            <v>Naknada za Upravno vijeće</v>
          </cell>
        </row>
        <row r="324">
          <cell r="A324">
            <v>32912</v>
          </cell>
          <cell r="B324" t="str">
            <v>Rad povjerenstava</v>
          </cell>
        </row>
        <row r="325">
          <cell r="A325">
            <v>3292</v>
          </cell>
          <cell r="B325" t="str">
            <v>Premije osiguranja</v>
          </cell>
        </row>
        <row r="326">
          <cell r="A326">
            <v>32922</v>
          </cell>
          <cell r="B326" t="str">
            <v>Premije osiguranja imovine</v>
          </cell>
        </row>
        <row r="327">
          <cell r="A327">
            <v>32923</v>
          </cell>
          <cell r="B327" t="str">
            <v>Premije osiguranja zaposlenih</v>
          </cell>
        </row>
        <row r="328">
          <cell r="A328">
            <v>32924</v>
          </cell>
          <cell r="B328" t="str">
            <v>Premije osiguranja studenata</v>
          </cell>
        </row>
        <row r="329">
          <cell r="A329">
            <v>32925</v>
          </cell>
          <cell r="B329" t="str">
            <v>Ostala osiguranja</v>
          </cell>
        </row>
        <row r="330">
          <cell r="A330">
            <v>3293</v>
          </cell>
          <cell r="B330" t="str">
            <v>Reprezentacija</v>
          </cell>
        </row>
        <row r="331">
          <cell r="A331">
            <v>32931</v>
          </cell>
          <cell r="B331" t="str">
            <v>Reprezentacija</v>
          </cell>
        </row>
        <row r="332">
          <cell r="A332">
            <v>329311</v>
          </cell>
          <cell r="B332" t="str">
            <v>Interna reprezentacija</v>
          </cell>
        </row>
        <row r="333">
          <cell r="A333">
            <v>329312</v>
          </cell>
          <cell r="B333" t="str">
            <v>Domjenci</v>
          </cell>
        </row>
        <row r="334">
          <cell r="A334">
            <v>329313</v>
          </cell>
          <cell r="B334" t="str">
            <v>Ostala reprezentacija</v>
          </cell>
        </row>
        <row r="335">
          <cell r="A335">
            <v>32932</v>
          </cell>
          <cell r="B335" t="str">
            <v>Noćenje,večere-Bjelolasica</v>
          </cell>
        </row>
        <row r="336">
          <cell r="A336">
            <v>3294</v>
          </cell>
          <cell r="B336" t="str">
            <v>Članarine</v>
          </cell>
        </row>
        <row r="337">
          <cell r="A337">
            <v>32941</v>
          </cell>
          <cell r="B337" t="str">
            <v>Tuzemne članarine</v>
          </cell>
        </row>
        <row r="338">
          <cell r="A338">
            <v>32942</v>
          </cell>
          <cell r="B338" t="str">
            <v>Inozemne članarine</v>
          </cell>
        </row>
        <row r="339">
          <cell r="A339">
            <v>3295</v>
          </cell>
          <cell r="B339" t="str">
            <v>Ostali rashodi</v>
          </cell>
        </row>
        <row r="340">
          <cell r="A340">
            <v>32950</v>
          </cell>
          <cell r="B340" t="str">
            <v>Liječnički pregledi</v>
          </cell>
        </row>
        <row r="341">
          <cell r="A341">
            <v>32955</v>
          </cell>
          <cell r="B341" t="str">
            <v>Naknada za nezapošljavanje invalida</v>
          </cell>
        </row>
        <row r="342">
          <cell r="A342">
            <v>3299</v>
          </cell>
          <cell r="B342" t="str">
            <v>Ostali nespomenuti rashodi poslovanja</v>
          </cell>
        </row>
        <row r="343">
          <cell r="A343">
            <v>32991</v>
          </cell>
          <cell r="B343" t="str">
            <v>Troškovi programa SPECTRA</v>
          </cell>
        </row>
        <row r="344">
          <cell r="A344">
            <v>32992</v>
          </cell>
          <cell r="B344" t="str">
            <v>Hotelske usluge</v>
          </cell>
        </row>
        <row r="345">
          <cell r="A345">
            <v>32993</v>
          </cell>
          <cell r="B345" t="str">
            <v>Međunarodni str-znan.skup</v>
          </cell>
        </row>
        <row r="346">
          <cell r="A346">
            <v>32994</v>
          </cell>
          <cell r="B346" t="str">
            <v>PROJEKT EU</v>
          </cell>
        </row>
        <row r="347">
          <cell r="A347">
            <v>32995</v>
          </cell>
          <cell r="B347" t="str">
            <v>X-ice</v>
          </cell>
        </row>
        <row r="348">
          <cell r="A348">
            <v>32996</v>
          </cell>
          <cell r="B348" t="str">
            <v>Smotre</v>
          </cell>
        </row>
        <row r="349">
          <cell r="A349">
            <v>32999</v>
          </cell>
          <cell r="B349" t="str">
            <v>Ostali nespomenuti rashodi poslovanja</v>
          </cell>
        </row>
        <row r="350">
          <cell r="A350">
            <v>34</v>
          </cell>
          <cell r="B350" t="str">
            <v>FINANCIJSKI RASHODI</v>
          </cell>
        </row>
        <row r="351">
          <cell r="A351">
            <v>343</v>
          </cell>
          <cell r="B351" t="str">
            <v>Ostali financijski rashodi</v>
          </cell>
        </row>
        <row r="352">
          <cell r="A352">
            <v>3431</v>
          </cell>
          <cell r="B352" t="str">
            <v>Bankarske usluge i usluge platnog prometa</v>
          </cell>
        </row>
        <row r="353">
          <cell r="A353">
            <v>34311</v>
          </cell>
          <cell r="B353" t="str">
            <v>Bankarske usluge</v>
          </cell>
        </row>
        <row r="354">
          <cell r="A354">
            <v>34312</v>
          </cell>
          <cell r="B354" t="str">
            <v>Usluge platnog prometa</v>
          </cell>
        </row>
        <row r="355">
          <cell r="A355">
            <v>34313</v>
          </cell>
          <cell r="B355" t="str">
            <v>Servis e-plaćanje</v>
          </cell>
        </row>
        <row r="356">
          <cell r="A356">
            <v>3432</v>
          </cell>
          <cell r="B356" t="str">
            <v>Tečajne razlike</v>
          </cell>
        </row>
        <row r="357">
          <cell r="A357">
            <v>34321</v>
          </cell>
          <cell r="B357" t="str">
            <v>Tečajne razlike INTREPID</v>
          </cell>
        </row>
        <row r="358">
          <cell r="A358">
            <v>34322</v>
          </cell>
          <cell r="B358" t="str">
            <v>Tečajne razlike - ostalo</v>
          </cell>
        </row>
        <row r="359">
          <cell r="A359">
            <v>3433</v>
          </cell>
          <cell r="B359" t="str">
            <v>Zatezne kamate</v>
          </cell>
        </row>
        <row r="360">
          <cell r="A360">
            <v>34333</v>
          </cell>
          <cell r="B360" t="str">
            <v>Zatezne kamate iz poslovnih odnosa i drugo</v>
          </cell>
        </row>
        <row r="361">
          <cell r="A361">
            <v>3434</v>
          </cell>
          <cell r="B361" t="str">
            <v>Ostali nespomenuti financijski rashodi</v>
          </cell>
        </row>
        <row r="362">
          <cell r="A362">
            <v>34340</v>
          </cell>
          <cell r="B362" t="str">
            <v>Zatvaranje obveza iz prijašnjih godina</v>
          </cell>
        </row>
        <row r="363">
          <cell r="A363">
            <v>34341</v>
          </cell>
          <cell r="B363" t="str">
            <v>Povrat preplaćene školarine</v>
          </cell>
        </row>
        <row r="364">
          <cell r="A364">
            <v>34342</v>
          </cell>
          <cell r="B364" t="str">
            <v>Troškovi prekršajnog postupka</v>
          </cell>
        </row>
        <row r="365">
          <cell r="A365">
            <v>34343</v>
          </cell>
          <cell r="B365" t="str">
            <v>Pomoć projektu (FSB)</v>
          </cell>
        </row>
        <row r="366">
          <cell r="A366">
            <v>34344</v>
          </cell>
          <cell r="B366" t="str">
            <v>Javni bilježnik</v>
          </cell>
        </row>
        <row r="367">
          <cell r="A367">
            <v>34345</v>
          </cell>
          <cell r="B367" t="str">
            <v>Pristojbe i takse</v>
          </cell>
        </row>
        <row r="368">
          <cell r="A368">
            <v>34346</v>
          </cell>
          <cell r="B368" t="str">
            <v>Projekti ERASMUS</v>
          </cell>
        </row>
        <row r="369">
          <cell r="A369">
            <v>34347</v>
          </cell>
          <cell r="B369" t="str">
            <v>Zdravstvene i sanitarne iskaznice</v>
          </cell>
        </row>
        <row r="370">
          <cell r="A370">
            <v>34348</v>
          </cell>
          <cell r="B370" t="str">
            <v>Carina i špediterske usluge</v>
          </cell>
        </row>
        <row r="371">
          <cell r="A371">
            <v>34349</v>
          </cell>
          <cell r="B371" t="str">
            <v>Ostali rash.CHEESE SENSE</v>
          </cell>
        </row>
        <row r="372">
          <cell r="A372">
            <v>363</v>
          </cell>
          <cell r="B372" t="str">
            <v>POMOĆI UNUTAR OPĆEG PRORAČUNA</v>
          </cell>
        </row>
        <row r="373">
          <cell r="A373">
            <v>3631</v>
          </cell>
          <cell r="B373" t="str">
            <v>Tekuće pomoći unutar općeg proračuna</v>
          </cell>
        </row>
        <row r="374">
          <cell r="A374">
            <v>36315</v>
          </cell>
          <cell r="B374" t="str">
            <v>Gradski proračun-sufinanc,pomoći</v>
          </cell>
        </row>
        <row r="375">
          <cell r="A375">
            <v>38</v>
          </cell>
          <cell r="B375" t="str">
            <v>OSTALI RASHODI</v>
          </cell>
        </row>
        <row r="376">
          <cell r="A376">
            <v>381</v>
          </cell>
          <cell r="B376" t="str">
            <v>TROŠKOVI MEDIC.RIJEKA</v>
          </cell>
        </row>
        <row r="377">
          <cell r="A377">
            <v>38110</v>
          </cell>
          <cell r="B377" t="str">
            <v>Knjige</v>
          </cell>
        </row>
        <row r="378">
          <cell r="A378">
            <v>38111</v>
          </cell>
          <cell r="B378" t="str">
            <v>Upisnina</v>
          </cell>
        </row>
        <row r="379">
          <cell r="A379">
            <v>38112</v>
          </cell>
          <cell r="B379" t="str">
            <v>Med.fak. Sporazum o namirenju</v>
          </cell>
        </row>
        <row r="380">
          <cell r="A380">
            <v>382</v>
          </cell>
          <cell r="B380" t="str">
            <v>Kapitalne donacije</v>
          </cell>
        </row>
        <row r="381">
          <cell r="A381">
            <v>3821</v>
          </cell>
          <cell r="B381" t="str">
            <v>Kapitalne donacije</v>
          </cell>
        </row>
        <row r="382">
          <cell r="A382">
            <v>38211</v>
          </cell>
          <cell r="B382" t="str">
            <v>Donacije</v>
          </cell>
        </row>
        <row r="383">
          <cell r="A383">
            <v>38212</v>
          </cell>
          <cell r="B383" t="str">
            <v>Stipendije</v>
          </cell>
        </row>
        <row r="384">
          <cell r="A384">
            <v>38213</v>
          </cell>
          <cell r="B384" t="str">
            <v>ERASMUS  </v>
          </cell>
        </row>
        <row r="385">
          <cell r="A385">
            <v>38214</v>
          </cell>
          <cell r="B385" t="str">
            <v>Prijenos sredstava sindikat</v>
          </cell>
        </row>
        <row r="386">
          <cell r="A386">
            <v>38215</v>
          </cell>
          <cell r="B386" t="str">
            <v>Studentski zbor - materijalni troškovi</v>
          </cell>
        </row>
        <row r="387">
          <cell r="A387">
            <v>38216</v>
          </cell>
          <cell r="B387" t="str">
            <v>Zaštita zdravlja na radu HZZMR</v>
          </cell>
        </row>
        <row r="388">
          <cell r="A388">
            <v>385</v>
          </cell>
          <cell r="B388" t="str">
            <v>IZVANREDNI RASHODI</v>
          </cell>
        </row>
        <row r="389">
          <cell r="A389">
            <v>3859</v>
          </cell>
          <cell r="B389" t="str">
            <v>Izvanredni rashodi</v>
          </cell>
        </row>
        <row r="390">
          <cell r="A390">
            <v>38591</v>
          </cell>
          <cell r="B390" t="str">
            <v>Izvanredni rashodi</v>
          </cell>
        </row>
        <row r="391">
          <cell r="A391">
            <v>39</v>
          </cell>
          <cell r="B391" t="str">
            <v>RASPORED RASHODA</v>
          </cell>
        </row>
        <row r="392">
          <cell r="A392">
            <v>39111</v>
          </cell>
          <cell r="B392" t="str">
            <v>Raspored rashoda poslovanja</v>
          </cell>
        </row>
        <row r="393">
          <cell r="A393">
            <v>4</v>
          </cell>
          <cell r="B393" t="str">
            <v>RASHODI ZA NABAVU NEFINANCIJSKE IMOVINE</v>
          </cell>
        </row>
        <row r="394">
          <cell r="A394">
            <v>41231</v>
          </cell>
          <cell r="B394" t="str">
            <v>Licence - software</v>
          </cell>
        </row>
        <row r="395">
          <cell r="A395">
            <v>42</v>
          </cell>
          <cell r="B395" t="str">
            <v>RASHODI ZA NABAVU PROIZVEDENE DUGOTRAJNE IMOVINE</v>
          </cell>
        </row>
        <row r="396">
          <cell r="A396">
            <v>421</v>
          </cell>
          <cell r="B396" t="str">
            <v>Građevinski objekti</v>
          </cell>
        </row>
        <row r="397">
          <cell r="A397">
            <v>4212</v>
          </cell>
          <cell r="B397" t="str">
            <v>Poslovni objekti</v>
          </cell>
        </row>
        <row r="398">
          <cell r="A398">
            <v>42123</v>
          </cell>
          <cell r="B398" t="str">
            <v>Zgrade znanstv. i obrazov. instituc. (fakulteti, škole..)</v>
          </cell>
        </row>
        <row r="399">
          <cell r="A399">
            <v>4214</v>
          </cell>
          <cell r="B399" t="str">
            <v>Ostali građevinski objekti</v>
          </cell>
        </row>
        <row r="400">
          <cell r="A400">
            <v>42141</v>
          </cell>
          <cell r="B400" t="str">
            <v>Rampa za parkiralište</v>
          </cell>
        </row>
        <row r="401">
          <cell r="A401">
            <v>42142</v>
          </cell>
          <cell r="B401" t="str">
            <v>Crijep</v>
          </cell>
        </row>
        <row r="402">
          <cell r="A402">
            <v>42143</v>
          </cell>
          <cell r="B402" t="str">
            <v>Ograde i slično</v>
          </cell>
        </row>
        <row r="403">
          <cell r="A403">
            <v>42144</v>
          </cell>
          <cell r="B403" t="str">
            <v>Sunčana elektrana</v>
          </cell>
        </row>
        <row r="404">
          <cell r="A404">
            <v>42145</v>
          </cell>
          <cell r="B404" t="str">
            <v>Metalna imit.dimnjaka</v>
          </cell>
        </row>
        <row r="405">
          <cell r="A405">
            <v>422</v>
          </cell>
          <cell r="B405" t="str">
            <v>Postrojenja i oprema</v>
          </cell>
        </row>
        <row r="406">
          <cell r="A406">
            <v>4221</v>
          </cell>
          <cell r="B406" t="str">
            <v>Uredska oprema i namještaj</v>
          </cell>
        </row>
        <row r="407">
          <cell r="A407">
            <v>42211</v>
          </cell>
          <cell r="B407" t="str">
            <v>Računala i računalna oprema</v>
          </cell>
        </row>
        <row r="408">
          <cell r="A408">
            <v>42212</v>
          </cell>
          <cell r="B408" t="str">
            <v>Uredski namještaj</v>
          </cell>
        </row>
        <row r="409">
          <cell r="A409">
            <v>42218</v>
          </cell>
          <cell r="B409" t="str">
            <v>Namještaj učionica</v>
          </cell>
        </row>
        <row r="410">
          <cell r="A410">
            <v>42219</v>
          </cell>
          <cell r="B410" t="str">
            <v>Ostala uredska oprema</v>
          </cell>
        </row>
        <row r="411">
          <cell r="A411">
            <v>4222</v>
          </cell>
          <cell r="B411" t="str">
            <v>Komunikacijska oprema</v>
          </cell>
        </row>
        <row r="412">
          <cell r="A412">
            <v>42221</v>
          </cell>
          <cell r="B412" t="str">
            <v>Radio i TV prijemnici</v>
          </cell>
        </row>
        <row r="413">
          <cell r="A413">
            <v>42222</v>
          </cell>
          <cell r="B413" t="str">
            <v>Telefoni i ostali komunikacijski uređaji</v>
          </cell>
        </row>
        <row r="414">
          <cell r="A414">
            <v>42223</v>
          </cell>
          <cell r="B414" t="str">
            <v>Telefonske i telegrafske centrale s pripadajućim instalac.</v>
          </cell>
        </row>
        <row r="415">
          <cell r="A415">
            <v>42229</v>
          </cell>
          <cell r="B415" t="str">
            <v>Ostala komunikacijska oprema</v>
          </cell>
        </row>
        <row r="416">
          <cell r="A416">
            <v>4223</v>
          </cell>
          <cell r="B416" t="str">
            <v>Oprema za održavanje i zaštitu</v>
          </cell>
        </row>
        <row r="417">
          <cell r="A417">
            <v>42231</v>
          </cell>
          <cell r="B417" t="str">
            <v>Oprema za grijanje, ventilaciju i hlađenje</v>
          </cell>
        </row>
        <row r="418">
          <cell r="A418">
            <v>42232</v>
          </cell>
          <cell r="B418" t="str">
            <v>Oprema za održavanje prostorija</v>
          </cell>
        </row>
        <row r="419">
          <cell r="A419">
            <v>42233</v>
          </cell>
          <cell r="B419" t="str">
            <v>Oprema za protupožarnu zaštitu (osim vozila)</v>
          </cell>
        </row>
        <row r="420">
          <cell r="A420">
            <v>42239</v>
          </cell>
          <cell r="B420" t="str">
            <v>Oprema za zaštitu i održavanje</v>
          </cell>
        </row>
        <row r="421">
          <cell r="A421">
            <v>4224</v>
          </cell>
          <cell r="B421" t="str">
            <v>Medicinska i laboratorijska oprema</v>
          </cell>
        </row>
        <row r="422">
          <cell r="A422">
            <v>42242</v>
          </cell>
          <cell r="B422" t="str">
            <v>Laboratorijska oprema</v>
          </cell>
        </row>
        <row r="423">
          <cell r="A423">
            <v>42243</v>
          </cell>
          <cell r="B423" t="str">
            <v>Laboratorijski namještaj</v>
          </cell>
        </row>
        <row r="424">
          <cell r="A424">
            <v>4225</v>
          </cell>
          <cell r="B424" t="str">
            <v>Instrumenti, uređaji i strojevi</v>
          </cell>
        </row>
        <row r="425">
          <cell r="A425">
            <v>42252</v>
          </cell>
          <cell r="B425" t="str">
            <v>Mjerni i kontrolni uređaji</v>
          </cell>
        </row>
        <row r="426">
          <cell r="A426">
            <v>42259</v>
          </cell>
          <cell r="B426" t="str">
            <v>Ostali instrumenti, uređaji i strojevi</v>
          </cell>
        </row>
        <row r="427">
          <cell r="A427">
            <v>4226</v>
          </cell>
          <cell r="B427" t="str">
            <v>Sportska oprema</v>
          </cell>
        </row>
        <row r="428">
          <cell r="A428">
            <v>42263</v>
          </cell>
          <cell r="B428" t="str">
            <v>Studentske odore</v>
          </cell>
        </row>
        <row r="429">
          <cell r="A429">
            <v>4227</v>
          </cell>
          <cell r="B429" t="str">
            <v>Uređaji,strojevi i oprema za ostale namjene</v>
          </cell>
        </row>
        <row r="430">
          <cell r="A430">
            <v>42271</v>
          </cell>
          <cell r="B430" t="str">
            <v>LCD projektori,grafoskopi,fotokopirni aparati</v>
          </cell>
        </row>
        <row r="431">
          <cell r="A431">
            <v>42272</v>
          </cell>
          <cell r="B431" t="str">
            <v>Fotoaparati, objektivi i sl.</v>
          </cell>
        </row>
        <row r="432">
          <cell r="A432">
            <v>42273</v>
          </cell>
          <cell r="B432" t="str">
            <v>Minipivovara</v>
          </cell>
        </row>
        <row r="433">
          <cell r="A433">
            <v>42274</v>
          </cell>
          <cell r="B433" t="str">
            <v>Uređaj za proizvodnju sira</v>
          </cell>
        </row>
        <row r="434">
          <cell r="A434">
            <v>42275</v>
          </cell>
          <cell r="B434" t="str">
            <v>Oružje</v>
          </cell>
        </row>
        <row r="435">
          <cell r="A435">
            <v>42276</v>
          </cell>
          <cell r="B435" t="str">
            <v>Dizalo</v>
          </cell>
        </row>
        <row r="436">
          <cell r="A436">
            <v>424</v>
          </cell>
          <cell r="B436" t="str">
            <v>Knjige, umjetnička djela i ostale izložbene vrijednosti</v>
          </cell>
        </row>
        <row r="437">
          <cell r="A437">
            <v>4241</v>
          </cell>
          <cell r="B437" t="str">
            <v>Knjige u knjižnicama</v>
          </cell>
        </row>
        <row r="438">
          <cell r="A438">
            <v>42411</v>
          </cell>
          <cell r="B438" t="str">
            <v>Knjige u knjižnicama</v>
          </cell>
        </row>
        <row r="439">
          <cell r="A439">
            <v>426</v>
          </cell>
          <cell r="B439" t="str">
            <v>Nematerijalna proizvedena imovina</v>
          </cell>
        </row>
        <row r="440">
          <cell r="A440">
            <v>4264</v>
          </cell>
          <cell r="B440" t="str">
            <v>Ostala nematerijalna proizvedena imovina</v>
          </cell>
        </row>
        <row r="441">
          <cell r="A441">
            <v>42641</v>
          </cell>
          <cell r="B441" t="str">
            <v>Ostala nematerijalna proizvedena imovina-projekti Atrij</v>
          </cell>
        </row>
        <row r="442">
          <cell r="A442">
            <v>4262</v>
          </cell>
          <cell r="B442" t="str">
            <v>Ulaganja u računalne programe</v>
          </cell>
        </row>
        <row r="443">
          <cell r="A443">
            <v>42621</v>
          </cell>
          <cell r="B443" t="str">
            <v>Mrežni sustav za kompjutere</v>
          </cell>
        </row>
        <row r="444">
          <cell r="A444">
            <v>42622</v>
          </cell>
          <cell r="B444" t="str">
            <v>Kompjuterski programi</v>
          </cell>
        </row>
        <row r="445">
          <cell r="A445">
            <v>42641</v>
          </cell>
          <cell r="B445" t="str">
            <v>Osnivački ulozi</v>
          </cell>
        </row>
        <row r="446">
          <cell r="A446">
            <v>49</v>
          </cell>
          <cell r="B446" t="str">
            <v>RASPORED RASHODA</v>
          </cell>
        </row>
        <row r="447">
          <cell r="A447">
            <v>49111</v>
          </cell>
          <cell r="B447" t="str">
            <v>Raspored rashoda</v>
          </cell>
        </row>
        <row r="448">
          <cell r="A448">
            <v>6</v>
          </cell>
          <cell r="B448" t="str">
            <v>PRIHODI POSLOVANJA</v>
          </cell>
        </row>
        <row r="449">
          <cell r="A449">
            <v>63</v>
          </cell>
          <cell r="B449" t="str">
            <v>POMOĆI OD SUBJEKATA UNUTAR OPĆE DRŽAVE</v>
          </cell>
        </row>
        <row r="450">
          <cell r="A450">
            <v>633</v>
          </cell>
          <cell r="B450" t="str">
            <v>Pomoći iz proračuna</v>
          </cell>
        </row>
        <row r="451">
          <cell r="A451">
            <v>6331</v>
          </cell>
          <cell r="B451" t="str">
            <v>Tekuće pomoći iz proračuna</v>
          </cell>
        </row>
        <row r="452">
          <cell r="A452">
            <v>63312</v>
          </cell>
          <cell r="B452" t="str">
            <v>Tekuće pomoći iz županijskog proračuna</v>
          </cell>
        </row>
        <row r="453">
          <cell r="A453">
            <v>63313</v>
          </cell>
          <cell r="B453" t="str">
            <v>Tekuće pomoći iz gradskog proračuna</v>
          </cell>
        </row>
        <row r="454">
          <cell r="A454">
            <v>6332</v>
          </cell>
          <cell r="B454" t="str">
            <v>Kapitalne pomoći iz proračuna</v>
          </cell>
        </row>
        <row r="455">
          <cell r="A455">
            <v>63322</v>
          </cell>
          <cell r="B455" t="str">
            <v>Kapitalne pomoći iz županijskog proračuna</v>
          </cell>
        </row>
        <row r="456">
          <cell r="A456">
            <v>63323</v>
          </cell>
          <cell r="B456" t="str">
            <v>Kapitalne pomoći iz gradskog proračuna</v>
          </cell>
        </row>
        <row r="457">
          <cell r="A457">
            <v>63324</v>
          </cell>
          <cell r="B457" t="str">
            <v>Grad i Županija-sufinanc.str.znanstv.skupa</v>
          </cell>
        </row>
        <row r="458">
          <cell r="A458">
            <v>63325</v>
          </cell>
          <cell r="B458" t="str">
            <v>Projekt Centra izvrsnosti u mehatronici</v>
          </cell>
        </row>
        <row r="459">
          <cell r="A459">
            <v>64</v>
          </cell>
          <cell r="B459" t="str">
            <v>PRIHODI OD IMOVINE</v>
          </cell>
        </row>
        <row r="460">
          <cell r="A460">
            <v>641</v>
          </cell>
          <cell r="B460" t="str">
            <v>Prihodi od financijske imovine</v>
          </cell>
        </row>
        <row r="461">
          <cell r="A461">
            <v>6411</v>
          </cell>
          <cell r="B461" t="str">
            <v>Prihodi od kamata</v>
          </cell>
        </row>
        <row r="462">
          <cell r="A462">
            <v>64111</v>
          </cell>
          <cell r="B462" t="str">
            <v>Prihodi od kamata</v>
          </cell>
        </row>
        <row r="463">
          <cell r="A463">
            <v>6414</v>
          </cell>
          <cell r="B463" t="str">
            <v>Prihodi od zateznih kamata</v>
          </cell>
        </row>
        <row r="464">
          <cell r="A464">
            <v>64143</v>
          </cell>
          <cell r="B464" t="str">
            <v>Zatezne kamate iz obveznih odnosa</v>
          </cell>
        </row>
        <row r="465">
          <cell r="A465">
            <v>6415</v>
          </cell>
          <cell r="B465" t="str">
            <v>Prihodi od pozitivnih tečajnih razlika</v>
          </cell>
        </row>
        <row r="466">
          <cell r="A466">
            <v>64151</v>
          </cell>
          <cell r="B466" t="str">
            <v>Prihodi od pozitivnih tečajnih razlika</v>
          </cell>
        </row>
        <row r="467">
          <cell r="A467">
            <v>6419</v>
          </cell>
          <cell r="B467" t="str">
            <v>Ostali prihodi od financijske imovine</v>
          </cell>
        </row>
        <row r="468">
          <cell r="A468">
            <v>65</v>
          </cell>
          <cell r="B468" t="str">
            <v>PRIHODI OD ADMINISTRATIVNIH PRISTOJBI I PO POSEB.PROPISIMA</v>
          </cell>
        </row>
        <row r="469">
          <cell r="A469">
            <v>6526</v>
          </cell>
          <cell r="B469" t="str">
            <v>Ostali nespomenuti prihodi</v>
          </cell>
        </row>
        <row r="470">
          <cell r="A470">
            <v>65260</v>
          </cell>
          <cell r="B470" t="str">
            <v>Sponzorstvo-Lovstvo</v>
          </cell>
        </row>
        <row r="471">
          <cell r="A471">
            <v>65261</v>
          </cell>
          <cell r="B471" t="str">
            <v>Povrat više uplaćenih sredstava</v>
          </cell>
        </row>
        <row r="472">
          <cell r="A472">
            <v>65262</v>
          </cell>
          <cell r="B472" t="str">
            <v>Izjednačavanje stručnih naziva</v>
          </cell>
        </row>
        <row r="473">
          <cell r="A473">
            <v>65263</v>
          </cell>
          <cell r="B473" t="str">
            <v>Refundacija-toplinska podstanica</v>
          </cell>
        </row>
        <row r="474">
          <cell r="A474">
            <v>65264</v>
          </cell>
          <cell r="B474" t="str">
            <v>Kotizacije za stručni skup</v>
          </cell>
        </row>
        <row r="475">
          <cell r="A475">
            <v>65265</v>
          </cell>
          <cell r="B475" t="str">
            <v>Refundacija od HZZO</v>
          </cell>
        </row>
        <row r="476">
          <cell r="A476">
            <v>65266</v>
          </cell>
          <cell r="B476" t="str">
            <v>Sponzorstvo-Zadar ZRZZ</v>
          </cell>
        </row>
        <row r="477">
          <cell r="A477">
            <v>65267</v>
          </cell>
          <cell r="B477" t="str">
            <v>Prihodi-osiguranja</v>
          </cell>
        </row>
        <row r="478">
          <cell r="A478">
            <v>65268</v>
          </cell>
          <cell r="B478" t="str">
            <v>Prihodi od otpisa obveza</v>
          </cell>
        </row>
        <row r="479">
          <cell r="A479">
            <v>65269</v>
          </cell>
          <cell r="B479" t="str">
            <v>Ostali nespomenuti prihodi</v>
          </cell>
        </row>
        <row r="480">
          <cell r="A480">
            <v>66</v>
          </cell>
          <cell r="B480" t="str">
            <v>OSTALI PRIHODI</v>
          </cell>
        </row>
        <row r="481">
          <cell r="A481">
            <v>661</v>
          </cell>
          <cell r="B481" t="str">
            <v>Prihodi koje prorač.koris.ostvare obavljanj.posl.na tržištu</v>
          </cell>
        </row>
        <row r="482">
          <cell r="A482">
            <v>6611</v>
          </cell>
          <cell r="B482" t="str">
            <v>Prihodi od obavljanja osnovnih poslova vlastite djelatnosti</v>
          </cell>
        </row>
        <row r="483">
          <cell r="A483">
            <v>66111</v>
          </cell>
          <cell r="B483" t="str">
            <v>Školarine</v>
          </cell>
        </row>
        <row r="484">
          <cell r="A484">
            <v>66112</v>
          </cell>
          <cell r="B484" t="str">
            <v>Upis,ispit,promocije</v>
          </cell>
        </row>
        <row r="485">
          <cell r="A485">
            <v>66113</v>
          </cell>
          <cell r="B485" t="str">
            <v>Prihodi od S.C.</v>
          </cell>
        </row>
        <row r="486">
          <cell r="A486">
            <v>66114</v>
          </cell>
          <cell r="B486" t="str">
            <v>Ostali prihodi</v>
          </cell>
        </row>
        <row r="487">
          <cell r="A487">
            <v>66115</v>
          </cell>
          <cell r="B487" t="str">
            <v>Knjige polog-posebno skriptarnica</v>
          </cell>
        </row>
        <row r="488">
          <cell r="A488">
            <v>66116</v>
          </cell>
          <cell r="B488" t="str">
            <v>Polog-referada</v>
          </cell>
        </row>
        <row r="489">
          <cell r="A489">
            <v>66117</v>
          </cell>
          <cell r="B489" t="str">
            <v>Knjige polog-skriptarnica</v>
          </cell>
        </row>
        <row r="490">
          <cell r="A490">
            <v>66118</v>
          </cell>
          <cell r="B490" t="str">
            <v>Školarine Med.fakult.Rijeka</v>
          </cell>
        </row>
        <row r="491">
          <cell r="A491">
            <v>66119</v>
          </cell>
          <cell r="B491" t="str">
            <v>Povrat pretplaćenih sredstav</v>
          </cell>
        </row>
        <row r="492">
          <cell r="A492">
            <v>6612</v>
          </cell>
          <cell r="B492" t="str">
            <v>Prihodi od obavljanja ostalih poslova vlastite djelatnosti</v>
          </cell>
        </row>
        <row r="493">
          <cell r="A493">
            <v>66121</v>
          </cell>
          <cell r="B493" t="str">
            <v>Prihodi od obavljanja ostalih poslova vlastite djelatnosti</v>
          </cell>
        </row>
        <row r="494">
          <cell r="A494">
            <v>66122</v>
          </cell>
          <cell r="B494" t="str">
            <v>Prihodi od prodaje knjiga</v>
          </cell>
        </row>
        <row r="495">
          <cell r="A495">
            <v>66123</v>
          </cell>
          <cell r="B495" t="str">
            <v>Prihodi od zakasnina-knjige</v>
          </cell>
        </row>
        <row r="496">
          <cell r="A496">
            <v>663</v>
          </cell>
          <cell r="B496" t="str">
            <v>Donacije od pravnih i fizičkih osoba</v>
          </cell>
        </row>
        <row r="497">
          <cell r="A497">
            <v>6631</v>
          </cell>
          <cell r="B497" t="str">
            <v>Tekuće donacije</v>
          </cell>
        </row>
        <row r="498">
          <cell r="A498">
            <v>6632</v>
          </cell>
          <cell r="B498" t="str">
            <v>Kapitalne donacije</v>
          </cell>
        </row>
        <row r="499">
          <cell r="A499">
            <v>66321</v>
          </cell>
          <cell r="B499" t="str">
            <v>Suradnja s privredom</v>
          </cell>
        </row>
        <row r="500">
          <cell r="A500">
            <v>66322</v>
          </cell>
          <cell r="B500" t="str">
            <v>Donacije</v>
          </cell>
        </row>
        <row r="501">
          <cell r="A501">
            <v>66323</v>
          </cell>
          <cell r="B501" t="str">
            <v>Sponzorstva</v>
          </cell>
        </row>
        <row r="502">
          <cell r="A502">
            <v>66324</v>
          </cell>
          <cell r="B502" t="str">
            <v>Projekti Lovstvo</v>
          </cell>
        </row>
        <row r="503">
          <cell r="A503">
            <v>66325</v>
          </cell>
          <cell r="B503" t="str">
            <v>Program-Lovočuvar,Ocjenjivač trofeja</v>
          </cell>
        </row>
        <row r="504">
          <cell r="A504">
            <v>66326</v>
          </cell>
          <cell r="B504" t="str">
            <v>Projekt NAPREDAK</v>
          </cell>
        </row>
        <row r="505">
          <cell r="A505">
            <v>66327</v>
          </cell>
          <cell r="B505" t="str">
            <v>Javni natječaji</v>
          </cell>
        </row>
        <row r="506">
          <cell r="A506">
            <v>66328</v>
          </cell>
          <cell r="B506" t="str">
            <v>CHEESE SENSE - PROJEKT</v>
          </cell>
        </row>
        <row r="507">
          <cell r="A507">
            <v>66329</v>
          </cell>
          <cell r="B507" t="str">
            <v>ERASMUS PROJEKT</v>
          </cell>
        </row>
        <row r="508">
          <cell r="A508">
            <v>664</v>
          </cell>
          <cell r="B508" t="str">
            <v>PRIHODI ZA FINANCIRANJE REDOVITE DJELATNOSTI</v>
          </cell>
        </row>
        <row r="509">
          <cell r="A509">
            <v>6641</v>
          </cell>
          <cell r="B509" t="str">
            <v>Prihodi za financiranje rashoda poslovanja</v>
          </cell>
        </row>
        <row r="510">
          <cell r="A510">
            <v>66411</v>
          </cell>
          <cell r="B510" t="str">
            <v>Prihodi za financiranje rashoda poslovanja</v>
          </cell>
        </row>
        <row r="511">
          <cell r="A511">
            <v>6642</v>
          </cell>
          <cell r="B511" t="str">
            <v>Prihodi za financiranje rashoda na nab.nefinanc.imovine</v>
          </cell>
        </row>
        <row r="512">
          <cell r="A512">
            <v>66421</v>
          </cell>
          <cell r="B512" t="str">
            <v>Prihodi za financ.rashoda za nab.nefinanc.imovine</v>
          </cell>
        </row>
        <row r="513">
          <cell r="A513">
            <v>67</v>
          </cell>
          <cell r="B513" t="str">
            <v>PRIHODI IZ PRORAČUNA</v>
          </cell>
        </row>
        <row r="514">
          <cell r="A514">
            <v>671</v>
          </cell>
          <cell r="B514" t="str">
            <v>PRIH.IZ PRORAČ.ZA FIN.RED.DJELATNOSTI</v>
          </cell>
        </row>
        <row r="515">
          <cell r="A515">
            <v>6711</v>
          </cell>
          <cell r="B515" t="str">
            <v>Prihodi za fin.rashoda poslovanja</v>
          </cell>
        </row>
        <row r="516">
          <cell r="A516">
            <v>67111</v>
          </cell>
          <cell r="B516" t="str">
            <v>Prihodi za fin.rashoda poslovanja</v>
          </cell>
        </row>
        <row r="517">
          <cell r="A517">
            <v>671110</v>
          </cell>
          <cell r="B517" t="str">
            <v>Studenti-hrvatski branitelji</v>
          </cell>
        </row>
        <row r="518">
          <cell r="A518">
            <v>671111</v>
          </cell>
          <cell r="B518" t="str">
            <v>Prihodi za financiranje raspoha poslovanja</v>
          </cell>
        </row>
        <row r="519">
          <cell r="A519">
            <v>6711110</v>
          </cell>
          <cell r="B519" t="str">
            <v>Vyroubal D.-projekti</v>
          </cell>
        </row>
        <row r="520">
          <cell r="A520">
            <v>6711111</v>
          </cell>
          <cell r="B520" t="str">
            <v>Staniša B.-projekti</v>
          </cell>
        </row>
        <row r="521">
          <cell r="A521">
            <v>6711112</v>
          </cell>
          <cell r="B521" t="str">
            <v>Projekti - 8 %</v>
          </cell>
        </row>
        <row r="522">
          <cell r="A522">
            <v>6711113</v>
          </cell>
          <cell r="B522" t="str">
            <v>Prihodi za postdiplomske studije</v>
          </cell>
        </row>
        <row r="523">
          <cell r="A523">
            <v>6711114</v>
          </cell>
          <cell r="B523" t="str">
            <v>Prihodi za školarine</v>
          </cell>
        </row>
        <row r="524">
          <cell r="A524">
            <v>6711115</v>
          </cell>
          <cell r="B524" t="str">
            <v>Prihodi za stipendije</v>
          </cell>
        </row>
        <row r="525">
          <cell r="A525">
            <v>6711115</v>
          </cell>
          <cell r="B525" t="str">
            <v>Liječnički pregledi</v>
          </cell>
        </row>
        <row r="526">
          <cell r="A526">
            <v>671112</v>
          </cell>
          <cell r="B526" t="str">
            <v>Prihodi poslovanja</v>
          </cell>
        </row>
        <row r="527">
          <cell r="A527">
            <v>671113</v>
          </cell>
          <cell r="B527" t="str">
            <v>Prihodi za studentske programe</v>
          </cell>
        </row>
        <row r="528">
          <cell r="A528">
            <v>671114</v>
          </cell>
          <cell r="B528" t="str">
            <v>Prihodi za plaće zaposlenih</v>
          </cell>
        </row>
        <row r="529">
          <cell r="A529">
            <v>671115</v>
          </cell>
          <cell r="B529" t="str">
            <v>Jubilarne nagrade</v>
          </cell>
        </row>
        <row r="530">
          <cell r="A530">
            <v>671116</v>
          </cell>
          <cell r="B530" t="str">
            <v>Materijalna prava zaposlenika</v>
          </cell>
        </row>
        <row r="531">
          <cell r="A531">
            <v>671117</v>
          </cell>
          <cell r="B531" t="str">
            <v>Naknada za nezapošljavanje invalida</v>
          </cell>
        </row>
        <row r="532">
          <cell r="A532">
            <v>671118</v>
          </cell>
          <cell r="B532" t="str">
            <v>Regres, božićnica</v>
          </cell>
        </row>
        <row r="533">
          <cell r="A533">
            <v>671119</v>
          </cell>
          <cell r="B533" t="str">
            <v>Refundacije za štampanje knjiga</v>
          </cell>
        </row>
        <row r="534">
          <cell r="A534">
            <v>69</v>
          </cell>
          <cell r="B534" t="str">
            <v>RASPORED PRIHODA</v>
          </cell>
        </row>
        <row r="535">
          <cell r="A535">
            <v>69111</v>
          </cell>
          <cell r="B535" t="str">
            <v>Raspored prihoda</v>
          </cell>
        </row>
        <row r="536">
          <cell r="A536">
            <v>9</v>
          </cell>
          <cell r="B536" t="str">
            <v>VLASTITI IZVORI</v>
          </cell>
        </row>
        <row r="537">
          <cell r="A537">
            <v>91111</v>
          </cell>
          <cell r="B537" t="str">
            <v>Izvori vlasništva iz proračuna za nefinancijsku imovinu</v>
          </cell>
        </row>
        <row r="538">
          <cell r="A538">
            <v>91121</v>
          </cell>
          <cell r="B538" t="str">
            <v>Ostali izvori vlasništva za nefinancijsku imovinu</v>
          </cell>
        </row>
        <row r="539">
          <cell r="A539">
            <v>92</v>
          </cell>
          <cell r="B539" t="str">
            <v>REZULTAT POSLOVANJA</v>
          </cell>
        </row>
        <row r="540">
          <cell r="A540">
            <v>921</v>
          </cell>
          <cell r="B540" t="str">
            <v>Utvđivanje rezultata poslovanja</v>
          </cell>
        </row>
        <row r="541">
          <cell r="A541">
            <v>9211</v>
          </cell>
          <cell r="B541" t="str">
            <v>Obračun prihoda i rashoda poslovanja</v>
          </cell>
        </row>
        <row r="542">
          <cell r="A542">
            <v>92111</v>
          </cell>
          <cell r="B542" t="str">
            <v>Obračun prihoda i rashoda poslovanja</v>
          </cell>
        </row>
        <row r="543">
          <cell r="A543">
            <v>9212</v>
          </cell>
          <cell r="B543" t="str">
            <v>Obračun rihoda i rashoda od nefinancijske imovine</v>
          </cell>
        </row>
        <row r="544">
          <cell r="A544">
            <v>92121</v>
          </cell>
          <cell r="B544" t="str">
            <v>Obračun prihoda i rashoda od nefinancijske imovine</v>
          </cell>
        </row>
        <row r="545">
          <cell r="A545">
            <v>922</v>
          </cell>
          <cell r="B545" t="str">
            <v>Višak/manjak prihoda</v>
          </cell>
        </row>
        <row r="546">
          <cell r="A546">
            <v>9221</v>
          </cell>
          <cell r="B546" t="str">
            <v>Višak prihoda</v>
          </cell>
        </row>
        <row r="547">
          <cell r="A547">
            <v>92211</v>
          </cell>
          <cell r="B547" t="str">
            <v>Višak prihoda poslovanja</v>
          </cell>
        </row>
        <row r="548">
          <cell r="A548">
            <v>92212</v>
          </cell>
          <cell r="B548" t="str">
            <v>Višak prihoda od nefinancijske imovine</v>
          </cell>
        </row>
        <row r="549">
          <cell r="A549">
            <v>9222</v>
          </cell>
          <cell r="B549" t="str">
            <v>Manjak prihoda</v>
          </cell>
        </row>
        <row r="550">
          <cell r="A550">
            <v>92221</v>
          </cell>
          <cell r="B550" t="str">
            <v>Manjak prihoda poslovanja</v>
          </cell>
        </row>
        <row r="551">
          <cell r="A551">
            <v>92222</v>
          </cell>
          <cell r="B551" t="str">
            <v>Manjak prihoda od nefinancijske imovine</v>
          </cell>
        </row>
        <row r="552">
          <cell r="A552">
            <v>96</v>
          </cell>
          <cell r="B552" t="str">
            <v>OBRAČUNATI PRIHODI POSLOVANJA</v>
          </cell>
        </row>
        <row r="553">
          <cell r="A553">
            <v>966</v>
          </cell>
          <cell r="B553" t="str">
            <v>Obračunati ostali prihodi</v>
          </cell>
        </row>
        <row r="554">
          <cell r="A554">
            <v>96611</v>
          </cell>
          <cell r="B554" t="str">
            <v>Prihodi od obavljanja osn.posl.vlast.djel.(školarine)</v>
          </cell>
        </row>
        <row r="555">
          <cell r="A555">
            <v>96612</v>
          </cell>
          <cell r="B555" t="str">
            <v>Prihodi od obavljanja ost.posl.vlast.djelatnosti</v>
          </cell>
        </row>
        <row r="556">
          <cell r="A556">
            <v>96613</v>
          </cell>
          <cell r="B556" t="str">
            <v>Prihodi od SC KARLOVAC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kanat@vuka.h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8"/>
  <sheetViews>
    <sheetView tabSelected="1" view="pageBreakPreview" zoomScale="110" zoomScaleNormal="85" zoomScaleSheetLayoutView="110" zoomScalePageLayoutView="85" workbookViewId="0" topLeftCell="A1">
      <selection activeCell="J21" sqref="J21"/>
    </sheetView>
  </sheetViews>
  <sheetFormatPr defaultColWidth="9.140625" defaultRowHeight="12.75"/>
  <cols>
    <col min="1" max="1" width="13.421875" style="24" bestFit="1" customWidth="1"/>
    <col min="2" max="2" width="51.28125" style="4" customWidth="1"/>
    <col min="3" max="3" width="29.421875" style="80" customWidth="1"/>
    <col min="4" max="4" width="18.140625" style="4" customWidth="1"/>
    <col min="5" max="5" width="20.57421875" style="26" hidden="1" customWidth="1"/>
    <col min="6" max="6" width="18.8515625" style="38" customWidth="1"/>
    <col min="7" max="10" width="19.7109375" style="26" customWidth="1"/>
    <col min="11" max="16384" width="9.140625" style="4" customWidth="1"/>
  </cols>
  <sheetData>
    <row r="2" spans="2:10" ht="15">
      <c r="B2" s="25" t="s">
        <v>16</v>
      </c>
      <c r="C2" s="76"/>
      <c r="D2" s="25"/>
      <c r="F2" s="101"/>
      <c r="G2" s="27"/>
      <c r="H2" s="27"/>
      <c r="I2" s="27"/>
      <c r="J2" s="27"/>
    </row>
    <row r="3" spans="2:6" ht="14.25">
      <c r="B3" s="25" t="s">
        <v>17</v>
      </c>
      <c r="C3" s="76"/>
      <c r="D3" s="25"/>
      <c r="F3" s="101"/>
    </row>
    <row r="4" spans="2:6" ht="15">
      <c r="B4" s="28" t="s">
        <v>162</v>
      </c>
      <c r="C4" s="77"/>
      <c r="D4" s="28"/>
      <c r="E4" s="29"/>
      <c r="F4" s="101"/>
    </row>
    <row r="5" spans="2:6" ht="15">
      <c r="B5" s="28" t="s">
        <v>18</v>
      </c>
      <c r="C5" s="77"/>
      <c r="D5" s="28"/>
      <c r="E5" s="29"/>
      <c r="F5" s="101"/>
    </row>
    <row r="6" spans="2:6" ht="15">
      <c r="B6" s="28" t="s">
        <v>19</v>
      </c>
      <c r="C6" s="77"/>
      <c r="D6" s="28"/>
      <c r="F6" s="101"/>
    </row>
    <row r="7" spans="2:6" ht="15">
      <c r="B7" s="28" t="s">
        <v>20</v>
      </c>
      <c r="C7" s="77"/>
      <c r="D7" s="28"/>
      <c r="E7" s="29"/>
      <c r="F7" s="101"/>
    </row>
    <row r="8" spans="1:10" ht="15">
      <c r="A8" s="30"/>
      <c r="B8" s="31" t="s">
        <v>21</v>
      </c>
      <c r="C8" s="78"/>
      <c r="D8" s="31"/>
      <c r="E8" s="32"/>
      <c r="F8" s="102"/>
      <c r="G8" s="33"/>
      <c r="H8" s="33"/>
      <c r="I8" s="33"/>
      <c r="J8" s="33"/>
    </row>
    <row r="9" spans="1:10" ht="15">
      <c r="A9" s="34"/>
      <c r="B9" s="35"/>
      <c r="C9" s="79"/>
      <c r="D9" s="35"/>
      <c r="E9" s="36"/>
      <c r="F9" s="103"/>
      <c r="G9" s="36"/>
      <c r="H9" s="36"/>
      <c r="I9" s="36"/>
      <c r="J9" s="36"/>
    </row>
    <row r="10" ht="15">
      <c r="F10" s="108"/>
    </row>
    <row r="11" spans="1:10" ht="15">
      <c r="A11" s="6"/>
      <c r="B11" s="1" t="s">
        <v>61</v>
      </c>
      <c r="C11" s="109" t="s">
        <v>242</v>
      </c>
      <c r="D11" s="23" t="s">
        <v>272</v>
      </c>
      <c r="E11" s="20"/>
      <c r="F11" s="109"/>
      <c r="G11" s="23"/>
      <c r="H11" s="23"/>
      <c r="I11" s="23"/>
      <c r="J11" s="23"/>
    </row>
    <row r="12" spans="1:10" ht="15">
      <c r="A12" s="7"/>
      <c r="B12" s="1" t="s">
        <v>55</v>
      </c>
      <c r="C12" s="110" t="s">
        <v>270</v>
      </c>
      <c r="D12" s="23" t="s">
        <v>271</v>
      </c>
      <c r="E12" s="21"/>
      <c r="F12" s="110"/>
      <c r="G12" s="23"/>
      <c r="H12" s="23"/>
      <c r="I12" s="23"/>
      <c r="J12" s="23"/>
    </row>
    <row r="13" spans="5:10" ht="15">
      <c r="E13" s="37"/>
      <c r="F13" s="108"/>
      <c r="G13" s="39"/>
      <c r="H13" s="39"/>
      <c r="I13" s="39"/>
      <c r="J13" s="39"/>
    </row>
    <row r="14" spans="1:10" s="44" customFormat="1" ht="33" customHeight="1">
      <c r="A14" s="40" t="s">
        <v>54</v>
      </c>
      <c r="B14" s="41" t="s">
        <v>52</v>
      </c>
      <c r="C14" s="94" t="s">
        <v>180</v>
      </c>
      <c r="D14" s="42" t="s">
        <v>62</v>
      </c>
      <c r="E14" s="42" t="s">
        <v>62</v>
      </c>
      <c r="F14" s="42" t="s">
        <v>71</v>
      </c>
      <c r="G14" s="43" t="s">
        <v>53</v>
      </c>
      <c r="H14" s="43" t="s">
        <v>53</v>
      </c>
      <c r="I14" s="43" t="s">
        <v>53</v>
      </c>
      <c r="J14" s="43" t="s">
        <v>53</v>
      </c>
    </row>
    <row r="15" spans="1:10" s="44" customFormat="1" ht="15">
      <c r="A15" s="45"/>
      <c r="B15" s="46"/>
      <c r="C15" s="81"/>
      <c r="D15" s="47" t="s">
        <v>273</v>
      </c>
      <c r="E15" s="47" t="s">
        <v>165</v>
      </c>
      <c r="F15" s="46" t="s">
        <v>274</v>
      </c>
      <c r="G15" s="48" t="s">
        <v>164</v>
      </c>
      <c r="H15" s="48" t="s">
        <v>218</v>
      </c>
      <c r="I15" s="48" t="s">
        <v>254</v>
      </c>
      <c r="J15" s="48" t="s">
        <v>275</v>
      </c>
    </row>
    <row r="16" spans="1:10" ht="15">
      <c r="A16" s="49">
        <v>1</v>
      </c>
      <c r="B16" s="50" t="s">
        <v>56</v>
      </c>
      <c r="C16" s="82"/>
      <c r="D16" s="50" t="s">
        <v>57</v>
      </c>
      <c r="E16" s="50" t="s">
        <v>144</v>
      </c>
      <c r="F16" s="51" t="s">
        <v>144</v>
      </c>
      <c r="G16" s="51" t="s">
        <v>145</v>
      </c>
      <c r="H16" s="51"/>
      <c r="I16" s="51" t="s">
        <v>216</v>
      </c>
      <c r="J16" s="51" t="s">
        <v>217</v>
      </c>
    </row>
    <row r="17" spans="1:10" ht="15">
      <c r="A17" s="49" t="s">
        <v>5</v>
      </c>
      <c r="B17" s="12" t="s">
        <v>0</v>
      </c>
      <c r="C17" s="83"/>
      <c r="D17" s="52">
        <f>+D24</f>
        <v>24184463.77</v>
      </c>
      <c r="E17" s="53">
        <v>11722573.99</v>
      </c>
      <c r="F17" s="111">
        <f>+F24</f>
        <v>22547681.679999996</v>
      </c>
      <c r="G17" s="52">
        <f>+G24</f>
        <v>60495714.129999995</v>
      </c>
      <c r="H17" s="52">
        <f>+H24</f>
        <v>62908876.09</v>
      </c>
      <c r="I17" s="52">
        <f>+I24</f>
        <v>34239286.15</v>
      </c>
      <c r="J17" s="52">
        <f>+J24</f>
        <v>31478721.9925</v>
      </c>
    </row>
    <row r="18" spans="1:10" ht="15">
      <c r="A18" s="49" t="s">
        <v>7</v>
      </c>
      <c r="B18" s="12" t="s">
        <v>1</v>
      </c>
      <c r="C18" s="83"/>
      <c r="D18" s="52">
        <f>+D111</f>
        <v>25202063.38</v>
      </c>
      <c r="E18" s="52">
        <v>13929272.34</v>
      </c>
      <c r="F18" s="111">
        <f>+F111</f>
        <v>23102945.189999998</v>
      </c>
      <c r="G18" s="52">
        <f>+G111</f>
        <v>61981064.81</v>
      </c>
      <c r="H18" s="52">
        <f>+H111</f>
        <v>62145846.88</v>
      </c>
      <c r="I18" s="52">
        <f>+I111</f>
        <v>34093635.4879</v>
      </c>
      <c r="J18" s="52">
        <f>+J111</f>
        <v>34379420.8071845</v>
      </c>
    </row>
    <row r="19" spans="1:10" ht="15">
      <c r="A19" s="49" t="s">
        <v>10</v>
      </c>
      <c r="B19" s="12" t="s">
        <v>133</v>
      </c>
      <c r="C19" s="83"/>
      <c r="D19" s="52">
        <f aca="true" t="shared" si="0" ref="D19:J19">+D17-D18</f>
        <v>-1017599.6099999994</v>
      </c>
      <c r="E19" s="52">
        <f t="shared" si="0"/>
        <v>-2206698.3499999996</v>
      </c>
      <c r="F19" s="111">
        <f>+F17-F18</f>
        <v>-555263.5100000016</v>
      </c>
      <c r="G19" s="52">
        <f>+G17-G18</f>
        <v>-1512000</v>
      </c>
      <c r="H19" s="52">
        <f>+H17-H18</f>
        <v>763029.2100000009</v>
      </c>
      <c r="I19" s="52">
        <f>+I17-I18</f>
        <v>145650.66210000217</v>
      </c>
      <c r="J19" s="52">
        <f t="shared" si="0"/>
        <v>-2900698.814684503</v>
      </c>
    </row>
    <row r="20" spans="1:10" ht="15">
      <c r="A20" s="54" t="s">
        <v>11</v>
      </c>
      <c r="B20" s="12" t="s">
        <v>15</v>
      </c>
      <c r="C20" s="83"/>
      <c r="D20" s="52">
        <v>3134477.22</v>
      </c>
      <c r="E20" s="52">
        <f>+D20</f>
        <v>3134477.22</v>
      </c>
      <c r="F20" s="111">
        <v>3609114.17</v>
      </c>
      <c r="G20" s="52">
        <v>1517000</v>
      </c>
      <c r="H20" s="52">
        <v>4584258.6</v>
      </c>
      <c r="I20" s="52">
        <v>5347287.81</v>
      </c>
      <c r="J20" s="52">
        <v>5492938.47</v>
      </c>
    </row>
    <row r="21" spans="1:10" ht="15">
      <c r="A21" s="54" t="s">
        <v>14</v>
      </c>
      <c r="B21" s="55" t="s">
        <v>70</v>
      </c>
      <c r="C21" s="84"/>
      <c r="D21" s="52">
        <f aca="true" t="shared" si="1" ref="D21:I21">+D19+D20</f>
        <v>2116877.610000001</v>
      </c>
      <c r="E21" s="52">
        <f t="shared" si="1"/>
        <v>927778.8700000006</v>
      </c>
      <c r="F21" s="111">
        <f t="shared" si="1"/>
        <v>3053850.6599999983</v>
      </c>
      <c r="G21" s="52">
        <f>+G19+G20</f>
        <v>5000</v>
      </c>
      <c r="H21" s="52">
        <f>+H19+H20</f>
        <v>5347287.8100000005</v>
      </c>
      <c r="I21" s="52">
        <f t="shared" si="1"/>
        <v>5492938.472100002</v>
      </c>
      <c r="J21" s="52">
        <f>+J19+J20</f>
        <v>2592239.655315497</v>
      </c>
    </row>
    <row r="22" spans="5:6" ht="15">
      <c r="E22" s="4"/>
      <c r="F22" s="108"/>
    </row>
    <row r="23" spans="1:10" ht="18" customHeight="1">
      <c r="A23" s="57"/>
      <c r="B23" s="58" t="s">
        <v>23</v>
      </c>
      <c r="C23" s="85"/>
      <c r="D23" s="58"/>
      <c r="E23" s="59"/>
      <c r="F23" s="58"/>
      <c r="G23" s="60"/>
      <c r="H23" s="60"/>
      <c r="I23" s="60"/>
      <c r="J23" s="60"/>
    </row>
    <row r="24" spans="1:10" ht="15">
      <c r="A24" s="61" t="s">
        <v>5</v>
      </c>
      <c r="B24" s="62" t="s">
        <v>134</v>
      </c>
      <c r="C24" s="86"/>
      <c r="D24" s="63">
        <f>+D25+D38+D71+D73</f>
        <v>24184463.77</v>
      </c>
      <c r="E24" s="63">
        <f>+E25+E38+E71+E73</f>
        <v>11373371.58</v>
      </c>
      <c r="F24" s="63">
        <f>+F25+F38+F71+F73+F108</f>
        <v>22547681.679999996</v>
      </c>
      <c r="G24" s="63">
        <f>+G25+G38+G71+G73</f>
        <v>60495714.129999995</v>
      </c>
      <c r="H24" s="63">
        <f>+H25+H38+H71+H73</f>
        <v>62908876.09</v>
      </c>
      <c r="I24" s="63">
        <f>+I25+I38+I71+I73</f>
        <v>34239286.15</v>
      </c>
      <c r="J24" s="63">
        <f>+J25+J38+J71+J73</f>
        <v>31478721.9925</v>
      </c>
    </row>
    <row r="25" spans="1:10" ht="15">
      <c r="A25" s="61" t="s">
        <v>6</v>
      </c>
      <c r="B25" s="64" t="s">
        <v>177</v>
      </c>
      <c r="C25" s="10"/>
      <c r="D25" s="63">
        <f>SUM(D26:D37)</f>
        <v>13826281.85</v>
      </c>
      <c r="E25" s="63">
        <f>SUM(E26:E35)</f>
        <v>7076485.89</v>
      </c>
      <c r="F25" s="63">
        <f>SUM(F26:F37)</f>
        <v>10119200.84</v>
      </c>
      <c r="G25" s="63">
        <f>SUM(G26:G35)</f>
        <v>13935000</v>
      </c>
      <c r="H25" s="63">
        <f>SUM(H26:H37)</f>
        <v>15032654</v>
      </c>
      <c r="I25" s="63">
        <f>+H25*1.055</f>
        <v>15859449.969999999</v>
      </c>
      <c r="J25" s="63">
        <f>+H25*1.08</f>
        <v>16235266.32</v>
      </c>
    </row>
    <row r="26" spans="1:10" ht="14.25">
      <c r="A26" s="19"/>
      <c r="B26" s="12"/>
      <c r="C26" s="88"/>
      <c r="D26" s="10"/>
      <c r="E26" s="10"/>
      <c r="F26" s="10"/>
      <c r="G26" s="115"/>
      <c r="H26" s="115"/>
      <c r="I26" s="10"/>
      <c r="J26" s="10"/>
    </row>
    <row r="27" spans="1:10" ht="14.25">
      <c r="A27" s="19">
        <v>671111</v>
      </c>
      <c r="B27" s="12" t="s">
        <v>12</v>
      </c>
      <c r="C27" s="83"/>
      <c r="D27" s="10">
        <v>376542.06</v>
      </c>
      <c r="E27" s="10">
        <v>247300.05</v>
      </c>
      <c r="F27" s="10">
        <v>298622.53</v>
      </c>
      <c r="G27" s="114">
        <v>550000</v>
      </c>
      <c r="H27" s="114">
        <v>500000</v>
      </c>
      <c r="I27" s="10"/>
      <c r="J27" s="10"/>
    </row>
    <row r="28" spans="1:10" ht="14.25">
      <c r="A28" s="19">
        <v>6711114</v>
      </c>
      <c r="B28" s="12" t="s">
        <v>166</v>
      </c>
      <c r="C28" s="83"/>
      <c r="D28" s="10"/>
      <c r="E28" s="10">
        <v>1313367</v>
      </c>
      <c r="F28" s="10"/>
      <c r="G28" s="10"/>
      <c r="H28" s="10"/>
      <c r="I28" s="10"/>
      <c r="J28" s="10"/>
    </row>
    <row r="29" spans="1:10" ht="14.25">
      <c r="A29" s="19">
        <v>6711116</v>
      </c>
      <c r="B29" s="12" t="s">
        <v>49</v>
      </c>
      <c r="C29" s="83"/>
      <c r="D29" s="10"/>
      <c r="E29" s="10">
        <v>7413</v>
      </c>
      <c r="F29" s="10"/>
      <c r="G29" s="10"/>
      <c r="H29" s="10"/>
      <c r="I29" s="10"/>
      <c r="J29" s="10"/>
    </row>
    <row r="30" spans="1:10" ht="14.25">
      <c r="A30" s="11">
        <v>671112</v>
      </c>
      <c r="B30" s="12" t="s">
        <v>219</v>
      </c>
      <c r="C30" s="83"/>
      <c r="D30" s="10">
        <v>3411477.96</v>
      </c>
      <c r="E30" s="10">
        <v>138262</v>
      </c>
      <c r="F30" s="10">
        <v>2195876.12</v>
      </c>
      <c r="G30" s="10">
        <v>3040000</v>
      </c>
      <c r="H30" s="114">
        <v>3187654</v>
      </c>
      <c r="I30" s="10"/>
      <c r="J30" s="10"/>
    </row>
    <row r="31" spans="1:10" ht="14.25">
      <c r="A31" s="19">
        <v>671113</v>
      </c>
      <c r="B31" s="12" t="s">
        <v>123</v>
      </c>
      <c r="C31" s="83"/>
      <c r="D31" s="10">
        <v>37207.34</v>
      </c>
      <c r="E31" s="10"/>
      <c r="F31" s="10"/>
      <c r="G31" s="10">
        <v>30000</v>
      </c>
      <c r="H31" s="10">
        <v>35000</v>
      </c>
      <c r="I31" s="10"/>
      <c r="J31" s="10"/>
    </row>
    <row r="32" spans="1:10" ht="14.25">
      <c r="A32" s="19">
        <v>671114</v>
      </c>
      <c r="B32" s="12" t="s">
        <v>124</v>
      </c>
      <c r="C32" s="83"/>
      <c r="D32" s="10">
        <v>9715215.46</v>
      </c>
      <c r="E32" s="10">
        <v>5338256.95</v>
      </c>
      <c r="F32" s="10">
        <v>7490915.02</v>
      </c>
      <c r="G32" s="10">
        <v>10200000</v>
      </c>
      <c r="H32" s="10">
        <v>11000000</v>
      </c>
      <c r="I32" s="10"/>
      <c r="J32" s="10"/>
    </row>
    <row r="33" spans="1:10" ht="14.25">
      <c r="A33" s="19">
        <v>671115</v>
      </c>
      <c r="B33" s="12" t="s">
        <v>89</v>
      </c>
      <c r="C33" s="83"/>
      <c r="D33" s="10">
        <v>53270.43</v>
      </c>
      <c r="E33" s="10">
        <v>13327.62</v>
      </c>
      <c r="F33" s="10">
        <v>13314</v>
      </c>
      <c r="G33" s="10">
        <v>70000</v>
      </c>
      <c r="H33" s="10">
        <v>50000</v>
      </c>
      <c r="I33" s="65"/>
      <c r="J33" s="65"/>
    </row>
    <row r="34" spans="1:10" ht="14.25">
      <c r="A34" s="19">
        <v>671116</v>
      </c>
      <c r="B34" s="12" t="s">
        <v>276</v>
      </c>
      <c r="C34" s="83"/>
      <c r="D34" s="10">
        <v>52636.84</v>
      </c>
      <c r="E34" s="10">
        <v>5835.09</v>
      </c>
      <c r="F34" s="10">
        <v>27753.73</v>
      </c>
      <c r="G34" s="10">
        <v>30000</v>
      </c>
      <c r="H34" s="10">
        <v>30000</v>
      </c>
      <c r="I34" s="65"/>
      <c r="J34" s="65"/>
    </row>
    <row r="35" spans="1:10" ht="14.25">
      <c r="A35" s="19">
        <v>671117</v>
      </c>
      <c r="B35" s="12" t="s">
        <v>143</v>
      </c>
      <c r="C35" s="83"/>
      <c r="D35" s="10">
        <v>12556.76</v>
      </c>
      <c r="E35" s="10">
        <v>12724.18</v>
      </c>
      <c r="F35" s="10">
        <v>10031.94</v>
      </c>
      <c r="G35" s="10">
        <v>15000</v>
      </c>
      <c r="H35" s="10">
        <v>15000</v>
      </c>
      <c r="I35" s="65"/>
      <c r="J35" s="65"/>
    </row>
    <row r="36" spans="1:10" ht="14.25">
      <c r="A36" s="19">
        <v>671118</v>
      </c>
      <c r="B36" s="12" t="s">
        <v>220</v>
      </c>
      <c r="C36" s="83"/>
      <c r="D36" s="10">
        <v>154375</v>
      </c>
      <c r="E36" s="10"/>
      <c r="F36" s="10">
        <v>72187.5</v>
      </c>
      <c r="G36" s="10">
        <v>180000</v>
      </c>
      <c r="H36" s="10">
        <v>200000</v>
      </c>
      <c r="I36" s="65"/>
      <c r="J36" s="65"/>
    </row>
    <row r="37" spans="1:10" ht="14.25">
      <c r="A37" s="19">
        <v>671119</v>
      </c>
      <c r="B37" s="12" t="s">
        <v>255</v>
      </c>
      <c r="C37" s="83"/>
      <c r="D37" s="10">
        <v>13000</v>
      </c>
      <c r="E37" s="10"/>
      <c r="F37" s="10">
        <v>10500</v>
      </c>
      <c r="G37" s="10">
        <v>15000</v>
      </c>
      <c r="H37" s="10">
        <v>15000</v>
      </c>
      <c r="I37" s="65"/>
      <c r="J37" s="65"/>
    </row>
    <row r="38" spans="1:10" ht="30">
      <c r="A38" s="61" t="s">
        <v>167</v>
      </c>
      <c r="B38" s="75" t="s">
        <v>171</v>
      </c>
      <c r="C38" s="89"/>
      <c r="D38" s="63">
        <f>SUM(D39:D68)</f>
        <v>1800725.51</v>
      </c>
      <c r="E38" s="63">
        <f>SUM(E48:E57)</f>
        <v>200000</v>
      </c>
      <c r="F38" s="63">
        <f>SUM(F39:F68)</f>
        <v>7136634.56</v>
      </c>
      <c r="G38" s="63">
        <f>SUM(G39:G68)</f>
        <v>33667347.69</v>
      </c>
      <c r="H38" s="63">
        <f>SUM(H39:H69)</f>
        <v>37790922.09</v>
      </c>
      <c r="I38" s="63">
        <f>SUM(I39:I69)</f>
        <v>7739844.68</v>
      </c>
      <c r="J38" s="63">
        <f>SUM(J39:J69)</f>
        <v>4018264.6399999997</v>
      </c>
    </row>
    <row r="39" spans="1:10" ht="14.25">
      <c r="A39" s="14">
        <v>62322</v>
      </c>
      <c r="B39" s="12" t="s">
        <v>239</v>
      </c>
      <c r="C39" s="83"/>
      <c r="D39" s="10"/>
      <c r="E39" s="10"/>
      <c r="F39" s="10"/>
      <c r="G39" s="10"/>
      <c r="H39" s="10"/>
      <c r="I39" s="10"/>
      <c r="J39" s="10"/>
    </row>
    <row r="40" spans="1:10" ht="14.25">
      <c r="A40" s="14">
        <v>63111</v>
      </c>
      <c r="B40" s="12" t="s">
        <v>243</v>
      </c>
      <c r="C40" s="83"/>
      <c r="D40" s="10"/>
      <c r="E40" s="10"/>
      <c r="F40" s="10">
        <v>61247.11</v>
      </c>
      <c r="G40" s="10"/>
      <c r="H40" s="10"/>
      <c r="I40" s="10"/>
      <c r="J40" s="10"/>
    </row>
    <row r="41" spans="1:10" ht="14.25">
      <c r="A41" s="14">
        <v>631111</v>
      </c>
      <c r="B41" s="12" t="s">
        <v>304</v>
      </c>
      <c r="C41" s="83"/>
      <c r="D41" s="10"/>
      <c r="E41" s="10"/>
      <c r="F41" s="10"/>
      <c r="G41" s="10"/>
      <c r="H41" s="10">
        <v>81252</v>
      </c>
      <c r="I41" s="10">
        <v>108336</v>
      </c>
      <c r="J41" s="10">
        <v>81252</v>
      </c>
    </row>
    <row r="42" spans="1:10" ht="14.25">
      <c r="A42" s="14"/>
      <c r="B42" s="12" t="s">
        <v>389</v>
      </c>
      <c r="C42" s="83"/>
      <c r="D42" s="10"/>
      <c r="E42" s="10"/>
      <c r="F42" s="10"/>
      <c r="G42" s="10"/>
      <c r="H42" s="10">
        <v>1065375.33</v>
      </c>
      <c r="I42" s="10">
        <v>564671.33</v>
      </c>
      <c r="J42" s="10">
        <v>531466.33</v>
      </c>
    </row>
    <row r="43" spans="1:10" ht="14.25">
      <c r="A43" s="14">
        <v>631112</v>
      </c>
      <c r="B43" s="12" t="s">
        <v>315</v>
      </c>
      <c r="C43" s="83"/>
      <c r="D43" s="10"/>
      <c r="E43" s="10"/>
      <c r="F43" s="10"/>
      <c r="G43" s="10"/>
      <c r="H43" s="10">
        <v>216930</v>
      </c>
      <c r="I43" s="10">
        <v>54300</v>
      </c>
      <c r="J43" s="10">
        <v>0</v>
      </c>
    </row>
    <row r="44" spans="1:10" ht="14.25">
      <c r="A44" s="14">
        <v>63211</v>
      </c>
      <c r="B44" s="12" t="s">
        <v>348</v>
      </c>
      <c r="C44" s="83"/>
      <c r="D44" s="10"/>
      <c r="E44" s="10"/>
      <c r="F44" s="10"/>
      <c r="G44" s="10">
        <v>157000</v>
      </c>
      <c r="H44" s="10">
        <v>54000</v>
      </c>
      <c r="I44" s="10">
        <v>0</v>
      </c>
      <c r="J44" s="10">
        <v>0</v>
      </c>
    </row>
    <row r="45" spans="1:10" ht="14.25">
      <c r="A45" s="14">
        <v>63231</v>
      </c>
      <c r="B45" s="12" t="s">
        <v>303</v>
      </c>
      <c r="C45" s="83"/>
      <c r="D45" s="10"/>
      <c r="E45" s="10"/>
      <c r="F45" s="10"/>
      <c r="G45" s="10">
        <v>346787.12</v>
      </c>
      <c r="H45" s="10">
        <v>369625</v>
      </c>
      <c r="I45" s="10">
        <v>138745.37</v>
      </c>
      <c r="J45" s="10">
        <v>40264.5</v>
      </c>
    </row>
    <row r="46" spans="1:10" ht="14.25">
      <c r="A46" s="14"/>
      <c r="B46" s="12" t="s">
        <v>302</v>
      </c>
      <c r="C46" s="83"/>
      <c r="D46" s="10"/>
      <c r="E46" s="10"/>
      <c r="F46" s="10"/>
      <c r="G46" s="10"/>
      <c r="H46" s="112">
        <v>151565.34</v>
      </c>
      <c r="I46" s="10">
        <v>1148659.25</v>
      </c>
      <c r="J46" s="10">
        <v>0</v>
      </c>
    </row>
    <row r="47" spans="1:10" ht="14.25">
      <c r="A47" s="14"/>
      <c r="B47" s="12" t="s">
        <v>349</v>
      </c>
      <c r="C47" s="83"/>
      <c r="D47" s="10">
        <v>400000</v>
      </c>
      <c r="E47" s="10"/>
      <c r="F47" s="10">
        <v>6400353.26</v>
      </c>
      <c r="G47" s="10">
        <v>31983591.07</v>
      </c>
      <c r="H47" s="10">
        <v>32792575.62</v>
      </c>
      <c r="I47" s="10"/>
      <c r="J47" s="10"/>
    </row>
    <row r="48" spans="1:10" ht="14.25">
      <c r="A48" s="14" t="s">
        <v>199</v>
      </c>
      <c r="B48" s="12" t="s">
        <v>200</v>
      </c>
      <c r="C48" s="83"/>
      <c r="D48" s="10"/>
      <c r="E48" s="10"/>
      <c r="F48" s="10"/>
      <c r="G48" s="10"/>
      <c r="H48" s="10"/>
      <c r="I48" s="10"/>
      <c r="J48" s="10"/>
    </row>
    <row r="49" spans="1:10" ht="14.25">
      <c r="A49" s="14" t="s">
        <v>168</v>
      </c>
      <c r="B49" s="12" t="s">
        <v>350</v>
      </c>
      <c r="C49" s="83"/>
      <c r="D49" s="10"/>
      <c r="E49" s="10"/>
      <c r="F49" s="107"/>
      <c r="G49" s="10"/>
      <c r="H49" s="10">
        <v>15000</v>
      </c>
      <c r="I49" s="10"/>
      <c r="J49" s="10"/>
    </row>
    <row r="50" spans="1:10" ht="14.25">
      <c r="A50" s="14"/>
      <c r="B50" s="12" t="s">
        <v>351</v>
      </c>
      <c r="C50" s="83"/>
      <c r="D50" s="10"/>
      <c r="E50" s="10"/>
      <c r="F50" s="107"/>
      <c r="G50" s="10"/>
      <c r="H50" s="10">
        <v>15000</v>
      </c>
      <c r="I50" s="10"/>
      <c r="J50" s="10"/>
    </row>
    <row r="51" spans="1:10" ht="14.25">
      <c r="A51" s="14"/>
      <c r="B51" s="12" t="s">
        <v>352</v>
      </c>
      <c r="C51" s="83"/>
      <c r="D51" s="10"/>
      <c r="E51" s="10"/>
      <c r="F51" s="107"/>
      <c r="G51" s="10"/>
      <c r="H51" s="10">
        <v>7500</v>
      </c>
      <c r="I51" s="10">
        <v>7500</v>
      </c>
      <c r="J51" s="10"/>
    </row>
    <row r="52" spans="1:10" ht="14.25">
      <c r="A52" s="14"/>
      <c r="B52" s="12" t="s">
        <v>353</v>
      </c>
      <c r="C52" s="83"/>
      <c r="D52" s="10"/>
      <c r="E52" s="10"/>
      <c r="F52" s="107"/>
      <c r="G52" s="10"/>
      <c r="H52" s="10">
        <v>5000</v>
      </c>
      <c r="I52" s="10"/>
      <c r="J52" s="10"/>
    </row>
    <row r="53" spans="1:10" ht="14.25">
      <c r="A53" s="14"/>
      <c r="B53" s="12" t="s">
        <v>354</v>
      </c>
      <c r="C53" s="83"/>
      <c r="D53" s="10"/>
      <c r="E53" s="10"/>
      <c r="F53" s="107"/>
      <c r="G53" s="10"/>
      <c r="H53" s="10">
        <v>25000</v>
      </c>
      <c r="I53" s="10"/>
      <c r="J53" s="10"/>
    </row>
    <row r="54" spans="1:10" ht="14.25">
      <c r="A54" s="14"/>
      <c r="B54" s="12" t="s">
        <v>355</v>
      </c>
      <c r="C54" s="83"/>
      <c r="D54" s="10"/>
      <c r="E54" s="10"/>
      <c r="F54" s="107"/>
      <c r="G54" s="10">
        <v>23584.5</v>
      </c>
      <c r="H54" s="10">
        <v>117922.5</v>
      </c>
      <c r="I54" s="10">
        <v>94338</v>
      </c>
      <c r="J54" s="10"/>
    </row>
    <row r="55" spans="1:10" ht="14.25">
      <c r="A55" s="14"/>
      <c r="B55" s="12" t="s">
        <v>356</v>
      </c>
      <c r="C55" s="83"/>
      <c r="D55" s="10"/>
      <c r="E55" s="10"/>
      <c r="F55" s="107"/>
      <c r="G55" s="10">
        <v>3064.82</v>
      </c>
      <c r="H55" s="10">
        <v>3467.59</v>
      </c>
      <c r="I55" s="10">
        <v>3467.59</v>
      </c>
      <c r="J55" s="10"/>
    </row>
    <row r="56" spans="1:10" ht="14.25">
      <c r="A56" s="14"/>
      <c r="B56" s="12" t="s">
        <v>357</v>
      </c>
      <c r="C56" s="83"/>
      <c r="D56" s="10"/>
      <c r="E56" s="10"/>
      <c r="F56" s="107"/>
      <c r="G56" s="10"/>
      <c r="H56" s="10">
        <v>13000</v>
      </c>
      <c r="I56" s="10"/>
      <c r="J56" s="10"/>
    </row>
    <row r="57" spans="1:10" ht="14.25">
      <c r="A57" s="14" t="s">
        <v>169</v>
      </c>
      <c r="B57" s="12" t="s">
        <v>170</v>
      </c>
      <c r="C57" s="83"/>
      <c r="D57" s="10"/>
      <c r="E57" s="10">
        <v>200000</v>
      </c>
      <c r="F57" s="10"/>
      <c r="G57" s="10"/>
      <c r="H57" s="10"/>
      <c r="I57" s="10"/>
      <c r="J57" s="10"/>
    </row>
    <row r="58" spans="1:10" ht="14.25">
      <c r="A58" s="14">
        <v>63414</v>
      </c>
      <c r="B58" s="12" t="s">
        <v>196</v>
      </c>
      <c r="C58" s="83"/>
      <c r="D58" s="10">
        <v>7314.24</v>
      </c>
      <c r="E58" s="10"/>
      <c r="F58" s="10"/>
      <c r="G58" s="10">
        <v>180000</v>
      </c>
      <c r="H58" s="10"/>
      <c r="I58" s="10"/>
      <c r="J58" s="10"/>
    </row>
    <row r="59" spans="1:10" ht="14.25">
      <c r="A59" s="14">
        <v>63415</v>
      </c>
      <c r="B59" s="12" t="s">
        <v>256</v>
      </c>
      <c r="C59" s="83"/>
      <c r="D59" s="10"/>
      <c r="E59" s="10"/>
      <c r="F59" s="10">
        <v>23993.42</v>
      </c>
      <c r="G59" s="10">
        <v>593320.18</v>
      </c>
      <c r="H59" s="114">
        <v>413573</v>
      </c>
      <c r="I59" s="10"/>
      <c r="J59" s="10"/>
    </row>
    <row r="60" spans="1:10" ht="14.25">
      <c r="A60" s="14">
        <v>634151</v>
      </c>
      <c r="B60" s="12" t="s">
        <v>308</v>
      </c>
      <c r="C60" s="83"/>
      <c r="D60" s="10"/>
      <c r="E60" s="10"/>
      <c r="F60" s="10"/>
      <c r="G60" s="10"/>
      <c r="H60" s="10">
        <v>75000</v>
      </c>
      <c r="I60" s="10">
        <v>75000</v>
      </c>
      <c r="J60" s="10">
        <v>75000</v>
      </c>
    </row>
    <row r="61" spans="1:10" ht="14.25">
      <c r="A61" s="14">
        <v>63613</v>
      </c>
      <c r="B61" s="12" t="s">
        <v>250</v>
      </c>
      <c r="C61" s="83" t="s">
        <v>347</v>
      </c>
      <c r="D61" s="10">
        <v>1037500</v>
      </c>
      <c r="E61" s="10"/>
      <c r="F61" s="10"/>
      <c r="G61" s="10"/>
      <c r="H61" s="10">
        <v>20000</v>
      </c>
      <c r="I61" s="10"/>
      <c r="J61" s="10"/>
    </row>
    <row r="62" spans="1:10" ht="14.25">
      <c r="A62" s="14">
        <v>63623</v>
      </c>
      <c r="B62" s="12" t="s">
        <v>244</v>
      </c>
      <c r="C62" s="83"/>
      <c r="D62" s="10"/>
      <c r="E62" s="10"/>
      <c r="F62" s="10"/>
      <c r="G62" s="10"/>
      <c r="H62" s="10"/>
      <c r="I62" s="10"/>
      <c r="J62" s="10"/>
    </row>
    <row r="63" spans="1:10" ht="28.5">
      <c r="A63" s="14">
        <v>638112</v>
      </c>
      <c r="B63" s="99" t="s">
        <v>309</v>
      </c>
      <c r="C63" s="83"/>
      <c r="D63" s="10"/>
      <c r="E63" s="10"/>
      <c r="F63" s="10"/>
      <c r="G63" s="114"/>
      <c r="H63" s="114">
        <v>1354478.72</v>
      </c>
      <c r="I63" s="10">
        <v>3672181.48</v>
      </c>
      <c r="J63" s="10">
        <v>963209.61</v>
      </c>
    </row>
    <row r="64" spans="1:10" ht="28.5">
      <c r="A64" s="14">
        <v>638113</v>
      </c>
      <c r="B64" s="99" t="s">
        <v>321</v>
      </c>
      <c r="C64" s="83"/>
      <c r="D64" s="10"/>
      <c r="E64" s="10"/>
      <c r="F64" s="10"/>
      <c r="G64" s="114"/>
      <c r="H64" s="114">
        <v>430156.99</v>
      </c>
      <c r="I64" s="10">
        <v>1339410.98</v>
      </c>
      <c r="J64" s="10">
        <v>1644572.2</v>
      </c>
    </row>
    <row r="65" spans="1:10" ht="28.5">
      <c r="A65" s="14">
        <v>63911</v>
      </c>
      <c r="B65" s="99" t="s">
        <v>251</v>
      </c>
      <c r="C65" s="83"/>
      <c r="D65" s="10">
        <v>17691</v>
      </c>
      <c r="E65" s="10"/>
      <c r="F65" s="10">
        <v>224993.64</v>
      </c>
      <c r="G65" s="10"/>
      <c r="H65" s="10"/>
      <c r="I65" s="10"/>
      <c r="J65" s="10"/>
    </row>
    <row r="66" spans="1:10" ht="28.5">
      <c r="A66" s="99">
        <v>639111</v>
      </c>
      <c r="B66" s="99" t="s">
        <v>320</v>
      </c>
      <c r="C66" s="127"/>
      <c r="D66" s="127"/>
      <c r="E66" s="127"/>
      <c r="F66" s="127"/>
      <c r="G66" s="127"/>
      <c r="H66" s="127">
        <v>227000</v>
      </c>
      <c r="I66" s="127">
        <v>23234.68</v>
      </c>
      <c r="J66" s="127">
        <v>0</v>
      </c>
    </row>
    <row r="67" spans="1:10" ht="14.25">
      <c r="A67" s="14">
        <v>63921</v>
      </c>
      <c r="B67" s="99" t="s">
        <v>252</v>
      </c>
      <c r="C67" s="83"/>
      <c r="D67" s="10">
        <v>100000</v>
      </c>
      <c r="E67" s="10"/>
      <c r="F67" s="10"/>
      <c r="G67" s="10"/>
      <c r="H67" s="10"/>
      <c r="I67" s="10"/>
      <c r="J67" s="10"/>
    </row>
    <row r="68" spans="1:10" ht="28.5">
      <c r="A68" s="14">
        <v>63931</v>
      </c>
      <c r="B68" s="99" t="s">
        <v>265</v>
      </c>
      <c r="C68" s="83"/>
      <c r="D68" s="10">
        <v>238220.27</v>
      </c>
      <c r="E68" s="10"/>
      <c r="F68" s="10">
        <v>426047.13</v>
      </c>
      <c r="G68" s="114">
        <v>380000</v>
      </c>
      <c r="H68" s="114">
        <v>337500</v>
      </c>
      <c r="I68" s="10">
        <v>510000</v>
      </c>
      <c r="J68" s="10">
        <v>682500</v>
      </c>
    </row>
    <row r="69" spans="1:10" ht="14.25">
      <c r="A69" s="14"/>
      <c r="B69" s="99"/>
      <c r="C69" s="83"/>
      <c r="D69" s="10"/>
      <c r="E69" s="10"/>
      <c r="F69" s="10"/>
      <c r="G69" s="114"/>
      <c r="H69" s="114"/>
      <c r="I69" s="10"/>
      <c r="J69" s="10"/>
    </row>
    <row r="70" spans="1:10" ht="14.25">
      <c r="A70" s="14"/>
      <c r="B70" s="99"/>
      <c r="C70" s="83"/>
      <c r="D70" s="10"/>
      <c r="E70" s="10"/>
      <c r="F70" s="10"/>
      <c r="G70" s="114"/>
      <c r="H70" s="114"/>
      <c r="I70" s="10"/>
      <c r="J70" s="10"/>
    </row>
    <row r="71" spans="1:10" ht="30">
      <c r="A71" s="61" t="s">
        <v>172</v>
      </c>
      <c r="B71" s="75" t="s">
        <v>173</v>
      </c>
      <c r="C71" s="89"/>
      <c r="D71" s="63">
        <f aca="true" t="shared" si="2" ref="D71:I71">+D72</f>
        <v>0</v>
      </c>
      <c r="E71" s="63">
        <f t="shared" si="2"/>
        <v>0</v>
      </c>
      <c r="F71" s="63">
        <v>0</v>
      </c>
      <c r="G71" s="63">
        <f t="shared" si="2"/>
        <v>0</v>
      </c>
      <c r="H71" s="63">
        <f t="shared" si="2"/>
        <v>0</v>
      </c>
      <c r="I71" s="63">
        <f t="shared" si="2"/>
        <v>0</v>
      </c>
      <c r="J71" s="63">
        <f>+H71*1.08</f>
        <v>0</v>
      </c>
    </row>
    <row r="72" spans="1:10" ht="14.25">
      <c r="A72" s="14" t="s">
        <v>174</v>
      </c>
      <c r="B72" s="12" t="s">
        <v>175</v>
      </c>
      <c r="C72" s="83"/>
      <c r="D72" s="10"/>
      <c r="E72" s="10"/>
      <c r="F72" s="10">
        <v>0</v>
      </c>
      <c r="G72" s="10"/>
      <c r="H72" s="10"/>
      <c r="I72" s="10"/>
      <c r="J72" s="10"/>
    </row>
    <row r="73" spans="1:10" ht="15">
      <c r="A73" s="61" t="s">
        <v>172</v>
      </c>
      <c r="B73" s="64" t="s">
        <v>135</v>
      </c>
      <c r="C73" s="87"/>
      <c r="D73" s="63">
        <f>+D74+D79+D90+D100</f>
        <v>8557456.41</v>
      </c>
      <c r="E73" s="63">
        <f>+E74+E79+E90+E100</f>
        <v>4096885.69</v>
      </c>
      <c r="F73" s="63">
        <f>+F74+F79+F90+F100</f>
        <v>5290235.149999999</v>
      </c>
      <c r="G73" s="63">
        <f>+G74+G79+G90+G100</f>
        <v>12893366.44</v>
      </c>
      <c r="H73" s="63">
        <f>+H74+H79+H90+H100+H107</f>
        <v>10085300</v>
      </c>
      <c r="I73" s="63">
        <f>H73*1.055</f>
        <v>10639991.5</v>
      </c>
      <c r="J73" s="63">
        <f>I73*1.055</f>
        <v>11225191.032499999</v>
      </c>
    </row>
    <row r="74" spans="1:10" ht="15">
      <c r="A74" s="8">
        <v>641</v>
      </c>
      <c r="B74" s="5" t="s">
        <v>125</v>
      </c>
      <c r="C74" s="91"/>
      <c r="D74" s="3">
        <f>+D75+D76+D77+D78</f>
        <v>275</v>
      </c>
      <c r="E74" s="3">
        <f>+E77+E78</f>
        <v>2703.87</v>
      </c>
      <c r="F74" s="3">
        <f>+F76+F77+F78</f>
        <v>28.17</v>
      </c>
      <c r="G74" s="3">
        <f>SUM(G75:G78)</f>
        <v>2500</v>
      </c>
      <c r="H74" s="3">
        <f>SUM(H75:H78)</f>
        <v>500</v>
      </c>
      <c r="I74" s="3">
        <f>+I77+I78</f>
        <v>0</v>
      </c>
      <c r="J74" s="3">
        <f>+J77+J78</f>
        <v>0</v>
      </c>
    </row>
    <row r="75" spans="1:10" ht="15">
      <c r="A75" s="11">
        <v>64111</v>
      </c>
      <c r="B75" s="22" t="s">
        <v>126</v>
      </c>
      <c r="C75" s="91"/>
      <c r="D75" s="10"/>
      <c r="E75" s="3"/>
      <c r="F75" s="3"/>
      <c r="G75" s="3"/>
      <c r="H75" s="3"/>
      <c r="I75" s="3"/>
      <c r="J75" s="3"/>
    </row>
    <row r="76" spans="1:10" ht="15">
      <c r="A76" s="11">
        <v>64132</v>
      </c>
      <c r="B76" s="22" t="s">
        <v>221</v>
      </c>
      <c r="C76" s="91"/>
      <c r="D76" s="10">
        <v>275</v>
      </c>
      <c r="E76" s="3"/>
      <c r="F76" s="10">
        <v>28.17</v>
      </c>
      <c r="G76" s="10">
        <v>1500</v>
      </c>
      <c r="H76" s="10">
        <v>500</v>
      </c>
      <c r="I76" s="3"/>
      <c r="J76" s="3"/>
    </row>
    <row r="77" spans="1:10" ht="14.25">
      <c r="A77" s="11">
        <v>64143</v>
      </c>
      <c r="B77" s="12" t="s">
        <v>176</v>
      </c>
      <c r="C77" s="83"/>
      <c r="D77" s="10"/>
      <c r="E77" s="10">
        <v>2661.97</v>
      </c>
      <c r="F77" s="10"/>
      <c r="G77" s="10">
        <v>1000</v>
      </c>
      <c r="H77" s="10"/>
      <c r="I77" s="10"/>
      <c r="J77" s="10"/>
    </row>
    <row r="78" spans="1:10" ht="14.25">
      <c r="A78" s="11">
        <v>64151</v>
      </c>
      <c r="B78" s="12" t="s">
        <v>147</v>
      </c>
      <c r="C78" s="83"/>
      <c r="D78" s="10"/>
      <c r="E78" s="10">
        <v>41.9</v>
      </c>
      <c r="F78" s="10"/>
      <c r="G78" s="10"/>
      <c r="H78" s="10"/>
      <c r="I78" s="10"/>
      <c r="J78" s="10"/>
    </row>
    <row r="79" spans="1:10" ht="15">
      <c r="A79" s="8">
        <v>652</v>
      </c>
      <c r="B79" s="5" t="s">
        <v>127</v>
      </c>
      <c r="C79" s="91"/>
      <c r="D79" s="3">
        <f aca="true" t="shared" si="3" ref="D79:J79">SUM(D80:D89)</f>
        <v>7881778.88</v>
      </c>
      <c r="E79" s="3">
        <f t="shared" si="3"/>
        <v>4086011.82</v>
      </c>
      <c r="F79" s="3">
        <f t="shared" si="3"/>
        <v>5031122.159999999</v>
      </c>
      <c r="G79" s="3">
        <f>SUM(G80:G89)</f>
        <v>12550866.44</v>
      </c>
      <c r="H79" s="3">
        <f>SUM(H80:H89)</f>
        <v>9305000</v>
      </c>
      <c r="I79" s="3">
        <f t="shared" si="3"/>
        <v>0</v>
      </c>
      <c r="J79" s="3">
        <f t="shared" si="3"/>
        <v>0</v>
      </c>
    </row>
    <row r="80" spans="1:10" ht="14.25">
      <c r="A80" s="11">
        <v>652621</v>
      </c>
      <c r="B80" s="12" t="s">
        <v>179</v>
      </c>
      <c r="C80" s="83"/>
      <c r="D80" s="10"/>
      <c r="E80" s="10"/>
      <c r="F80" s="10"/>
      <c r="G80" s="10"/>
      <c r="H80" s="10"/>
      <c r="I80" s="10"/>
      <c r="J80" s="10"/>
    </row>
    <row r="81" spans="1:10" ht="14.25">
      <c r="A81" s="11">
        <v>652641</v>
      </c>
      <c r="B81" s="12" t="s">
        <v>153</v>
      </c>
      <c r="C81" s="83"/>
      <c r="D81" s="10">
        <v>6620073.2</v>
      </c>
      <c r="E81" s="10">
        <v>3757376.86</v>
      </c>
      <c r="F81" s="10">
        <v>4360384.8</v>
      </c>
      <c r="G81" s="10">
        <f>11345866.44-G84</f>
        <v>11035866.44</v>
      </c>
      <c r="H81" s="10">
        <v>8000000</v>
      </c>
      <c r="I81" s="10"/>
      <c r="J81" s="10"/>
    </row>
    <row r="82" spans="1:10" ht="14.25">
      <c r="A82" s="11">
        <v>652642</v>
      </c>
      <c r="B82" s="12" t="s">
        <v>154</v>
      </c>
      <c r="C82" s="83"/>
      <c r="D82" s="10">
        <v>980275.43</v>
      </c>
      <c r="E82" s="10">
        <v>181985</v>
      </c>
      <c r="F82" s="10">
        <v>542056.05</v>
      </c>
      <c r="G82" s="10">
        <v>1200000</v>
      </c>
      <c r="H82" s="10">
        <v>1000000</v>
      </c>
      <c r="I82" s="10"/>
      <c r="J82" s="10"/>
    </row>
    <row r="83" spans="1:10" ht="14.25">
      <c r="A83" s="11">
        <v>652643</v>
      </c>
      <c r="B83" s="12" t="s">
        <v>151</v>
      </c>
      <c r="C83" s="83"/>
      <c r="D83" s="10"/>
      <c r="E83" s="10"/>
      <c r="F83" s="10"/>
      <c r="G83" s="10"/>
      <c r="H83" s="10"/>
      <c r="I83" s="10"/>
      <c r="J83" s="10"/>
    </row>
    <row r="84" spans="1:10" ht="14.25">
      <c r="A84" s="11">
        <v>652644</v>
      </c>
      <c r="B84" s="12" t="s">
        <v>129</v>
      </c>
      <c r="C84" s="83" t="s">
        <v>183</v>
      </c>
      <c r="D84" s="10">
        <v>278817</v>
      </c>
      <c r="E84" s="10"/>
      <c r="F84" s="10">
        <v>125664</v>
      </c>
      <c r="G84" s="10">
        <v>310000</v>
      </c>
      <c r="H84" s="10">
        <v>300000</v>
      </c>
      <c r="I84" s="10"/>
      <c r="J84" s="10"/>
    </row>
    <row r="85" spans="1:10" ht="14.25">
      <c r="A85" s="11">
        <v>65265</v>
      </c>
      <c r="B85" s="12" t="s">
        <v>128</v>
      </c>
      <c r="C85" s="83"/>
      <c r="D85" s="10"/>
      <c r="E85" s="10"/>
      <c r="F85" s="10"/>
      <c r="G85" s="10"/>
      <c r="H85" s="10"/>
      <c r="I85" s="10"/>
      <c r="J85" s="10"/>
    </row>
    <row r="86" spans="1:10" ht="14.25">
      <c r="A86" s="11">
        <v>65266</v>
      </c>
      <c r="B86" s="12" t="s">
        <v>240</v>
      </c>
      <c r="C86" s="83"/>
      <c r="D86" s="10"/>
      <c r="E86" s="10"/>
      <c r="F86" s="10"/>
      <c r="G86" s="10"/>
      <c r="H86" s="10"/>
      <c r="I86" s="10"/>
      <c r="J86" s="10"/>
    </row>
    <row r="87" spans="1:10" s="44" customFormat="1" ht="14.25">
      <c r="A87" s="11">
        <v>65267</v>
      </c>
      <c r="B87" s="12" t="s">
        <v>136</v>
      </c>
      <c r="C87" s="83"/>
      <c r="D87" s="10">
        <v>2613.25</v>
      </c>
      <c r="E87" s="10"/>
      <c r="F87" s="10">
        <v>3017.31</v>
      </c>
      <c r="G87" s="10">
        <v>5000</v>
      </c>
      <c r="H87" s="10">
        <v>5000</v>
      </c>
      <c r="I87" s="10"/>
      <c r="J87" s="10"/>
    </row>
    <row r="88" spans="1:10" s="44" customFormat="1" ht="14.25">
      <c r="A88" s="11">
        <v>65268</v>
      </c>
      <c r="B88" s="12" t="s">
        <v>178</v>
      </c>
      <c r="C88" s="90"/>
      <c r="D88" s="10"/>
      <c r="E88" s="10">
        <v>138688.27</v>
      </c>
      <c r="F88" s="10"/>
      <c r="G88" s="10"/>
      <c r="H88" s="10"/>
      <c r="I88" s="10"/>
      <c r="J88" s="10"/>
    </row>
    <row r="89" spans="1:10" s="44" customFormat="1" ht="14.25">
      <c r="A89" s="11">
        <v>65269</v>
      </c>
      <c r="B89" s="12" t="s">
        <v>127</v>
      </c>
      <c r="C89" s="83"/>
      <c r="D89" s="10"/>
      <c r="E89" s="10">
        <f>6093.6+1868.09</f>
        <v>7961.6900000000005</v>
      </c>
      <c r="F89" s="10"/>
      <c r="G89" s="10"/>
      <c r="H89" s="10"/>
      <c r="I89" s="10"/>
      <c r="J89" s="10"/>
    </row>
    <row r="90" spans="1:10" ht="30">
      <c r="A90" s="95" t="s">
        <v>181</v>
      </c>
      <c r="B90" s="96" t="s">
        <v>182</v>
      </c>
      <c r="C90" s="91"/>
      <c r="D90" s="3">
        <f>SUM(D91:D97)</f>
        <v>286222.3</v>
      </c>
      <c r="E90" s="3">
        <f>SUM(E93:E94)</f>
        <v>8170</v>
      </c>
      <c r="F90" s="3">
        <f>SUM(F93:F97)</f>
        <v>192608.42</v>
      </c>
      <c r="G90" s="3">
        <f>SUM(G93:G97)</f>
        <v>265000</v>
      </c>
      <c r="H90" s="3">
        <f>SUM(H93:H99)</f>
        <v>326800</v>
      </c>
      <c r="I90" s="3">
        <f>SUM(I93:I97)</f>
        <v>0</v>
      </c>
      <c r="J90" s="3">
        <f>SUM(J93:J94)</f>
        <v>0</v>
      </c>
    </row>
    <row r="91" spans="1:10" ht="15">
      <c r="A91" s="98">
        <v>66115</v>
      </c>
      <c r="B91" s="113" t="s">
        <v>146</v>
      </c>
      <c r="C91" s="91"/>
      <c r="D91" s="10"/>
      <c r="E91" s="3"/>
      <c r="F91" s="3"/>
      <c r="G91" s="10"/>
      <c r="H91" s="10"/>
      <c r="I91" s="3"/>
      <c r="J91" s="3"/>
    </row>
    <row r="92" spans="1:10" ht="15">
      <c r="A92" s="98">
        <v>66117</v>
      </c>
      <c r="B92" s="113" t="s">
        <v>146</v>
      </c>
      <c r="C92" s="91"/>
      <c r="D92" s="10"/>
      <c r="E92" s="3"/>
      <c r="F92" s="3"/>
      <c r="G92" s="10"/>
      <c r="H92" s="10"/>
      <c r="I92" s="3"/>
      <c r="J92" s="3"/>
    </row>
    <row r="93" spans="1:10" ht="14.25">
      <c r="A93" s="11">
        <v>66141</v>
      </c>
      <c r="B93" s="12" t="s">
        <v>222</v>
      </c>
      <c r="C93" s="83"/>
      <c r="D93" s="10">
        <v>5513.5</v>
      </c>
      <c r="E93" s="10"/>
      <c r="F93" s="10">
        <v>9285</v>
      </c>
      <c r="G93" s="10">
        <v>10000</v>
      </c>
      <c r="H93" s="10">
        <v>10000</v>
      </c>
      <c r="I93" s="10"/>
      <c r="J93" s="10"/>
    </row>
    <row r="94" spans="1:10" ht="14.25">
      <c r="A94" s="11">
        <v>66142</v>
      </c>
      <c r="B94" s="12" t="s">
        <v>130</v>
      </c>
      <c r="C94" s="83"/>
      <c r="D94" s="10"/>
      <c r="E94" s="10">
        <v>8170</v>
      </c>
      <c r="F94" s="10"/>
      <c r="G94" s="10"/>
      <c r="H94" s="10"/>
      <c r="I94" s="10"/>
      <c r="J94" s="10"/>
    </row>
    <row r="95" spans="1:10" ht="14.25">
      <c r="A95" s="11">
        <v>661511</v>
      </c>
      <c r="B95" s="12" t="s">
        <v>155</v>
      </c>
      <c r="C95" s="83"/>
      <c r="D95" s="10">
        <v>73170</v>
      </c>
      <c r="E95" s="10"/>
      <c r="F95" s="10">
        <v>3347</v>
      </c>
      <c r="G95" s="10">
        <v>50000</v>
      </c>
      <c r="H95" s="10">
        <v>5000</v>
      </c>
      <c r="I95" s="10"/>
      <c r="J95" s="10"/>
    </row>
    <row r="96" spans="1:10" ht="14.25">
      <c r="A96" s="11">
        <v>661512</v>
      </c>
      <c r="B96" s="12" t="s">
        <v>245</v>
      </c>
      <c r="C96" s="83"/>
      <c r="D96" s="10"/>
      <c r="E96" s="10"/>
      <c r="F96" s="10">
        <v>5500</v>
      </c>
      <c r="G96" s="10">
        <v>5000</v>
      </c>
      <c r="H96" s="10">
        <v>5000</v>
      </c>
      <c r="I96" s="10"/>
      <c r="J96" s="10"/>
    </row>
    <row r="97" spans="1:10" ht="14.25">
      <c r="A97" s="11">
        <v>661513</v>
      </c>
      <c r="B97" s="12" t="s">
        <v>246</v>
      </c>
      <c r="C97" s="83"/>
      <c r="D97" s="10">
        <v>207538.8</v>
      </c>
      <c r="E97" s="10"/>
      <c r="F97" s="10">
        <v>174476.42</v>
      </c>
      <c r="G97" s="10">
        <v>200000</v>
      </c>
      <c r="H97" s="10">
        <v>250000</v>
      </c>
      <c r="I97" s="10"/>
      <c r="J97" s="10"/>
    </row>
    <row r="98" spans="1:10" ht="14.25">
      <c r="A98" s="11"/>
      <c r="B98" s="12" t="s">
        <v>358</v>
      </c>
      <c r="C98" s="83"/>
      <c r="D98" s="10"/>
      <c r="E98" s="10"/>
      <c r="F98" s="10">
        <v>29484.5</v>
      </c>
      <c r="G98" s="10"/>
      <c r="H98" s="10">
        <v>11800</v>
      </c>
      <c r="I98" s="10"/>
      <c r="J98" s="10"/>
    </row>
    <row r="99" spans="1:10" ht="14.25">
      <c r="A99" s="11"/>
      <c r="B99" s="12" t="s">
        <v>360</v>
      </c>
      <c r="C99" s="83"/>
      <c r="D99" s="10"/>
      <c r="E99" s="10"/>
      <c r="F99" s="10"/>
      <c r="G99" s="10"/>
      <c r="H99" s="10">
        <v>45000</v>
      </c>
      <c r="I99" s="10"/>
      <c r="J99" s="10"/>
    </row>
    <row r="100" spans="1:10" ht="15">
      <c r="A100" s="95"/>
      <c r="B100" s="96" t="s">
        <v>72</v>
      </c>
      <c r="C100" s="91"/>
      <c r="D100" s="3">
        <f>SUM(D102:D108)</f>
        <v>389180.23</v>
      </c>
      <c r="E100" s="3">
        <f>SUM(E108:E108)</f>
        <v>0</v>
      </c>
      <c r="F100" s="3">
        <f>SUM(F102:F106)</f>
        <v>66476.4</v>
      </c>
      <c r="G100" s="3">
        <f>SUM(G103:G108)</f>
        <v>75000</v>
      </c>
      <c r="H100" s="3">
        <f>SUM(H101:H107)</f>
        <v>448000</v>
      </c>
      <c r="I100" s="3">
        <f>SUM(I108:I108)</f>
        <v>0</v>
      </c>
      <c r="J100" s="3">
        <f>SUM(J108:J108)</f>
        <v>0</v>
      </c>
    </row>
    <row r="101" spans="1:10" ht="15">
      <c r="A101" s="98">
        <v>66311</v>
      </c>
      <c r="B101" s="113" t="s">
        <v>330</v>
      </c>
      <c r="C101" s="91"/>
      <c r="D101" s="3"/>
      <c r="E101" s="3"/>
      <c r="F101" s="3"/>
      <c r="G101" s="3"/>
      <c r="H101" s="10">
        <v>150000</v>
      </c>
      <c r="I101" s="3"/>
      <c r="J101" s="3"/>
    </row>
    <row r="102" spans="1:10" ht="29.25">
      <c r="A102" s="98">
        <v>66312</v>
      </c>
      <c r="B102" s="113" t="s">
        <v>359</v>
      </c>
      <c r="C102" s="91"/>
      <c r="D102" s="10">
        <v>10000</v>
      </c>
      <c r="E102" s="3"/>
      <c r="F102" s="10">
        <v>63976.4</v>
      </c>
      <c r="G102" s="10">
        <v>15000</v>
      </c>
      <c r="H102" s="10">
        <v>258000</v>
      </c>
      <c r="I102" s="3"/>
      <c r="J102" s="3"/>
    </row>
    <row r="103" spans="1:10" ht="15">
      <c r="A103" s="98">
        <v>66313</v>
      </c>
      <c r="B103" s="113" t="s">
        <v>266</v>
      </c>
      <c r="C103" s="91"/>
      <c r="D103" s="10">
        <v>55454.65</v>
      </c>
      <c r="E103" s="3"/>
      <c r="F103" s="10">
        <v>2500</v>
      </c>
      <c r="G103" s="10">
        <v>65000</v>
      </c>
      <c r="H103" s="10">
        <v>35000</v>
      </c>
      <c r="I103" s="10"/>
      <c r="J103" s="3"/>
    </row>
    <row r="104" spans="1:10" ht="29.25">
      <c r="A104" s="98">
        <v>66314</v>
      </c>
      <c r="B104" s="113" t="s">
        <v>247</v>
      </c>
      <c r="C104" s="91"/>
      <c r="D104" s="10"/>
      <c r="E104" s="3"/>
      <c r="F104" s="10"/>
      <c r="G104" s="10"/>
      <c r="H104" s="10"/>
      <c r="I104" s="3"/>
      <c r="J104" s="3"/>
    </row>
    <row r="105" spans="1:10" ht="15">
      <c r="A105" s="98">
        <v>66321</v>
      </c>
      <c r="B105" s="113" t="s">
        <v>248</v>
      </c>
      <c r="C105" s="91"/>
      <c r="D105" s="10"/>
      <c r="E105" s="3"/>
      <c r="F105" s="10"/>
      <c r="G105" s="10"/>
      <c r="H105" s="10"/>
      <c r="I105" s="3"/>
      <c r="J105" s="3"/>
    </row>
    <row r="106" spans="1:10" ht="15">
      <c r="A106" s="98">
        <v>66323</v>
      </c>
      <c r="B106" s="113" t="s">
        <v>223</v>
      </c>
      <c r="C106" s="91"/>
      <c r="D106" s="10"/>
      <c r="E106" s="3"/>
      <c r="F106" s="10"/>
      <c r="G106" s="3"/>
      <c r="H106" s="3"/>
      <c r="I106" s="3"/>
      <c r="J106" s="3"/>
    </row>
    <row r="107" spans="1:10" ht="14.25" customHeight="1">
      <c r="A107" s="98"/>
      <c r="B107" s="96" t="s">
        <v>72</v>
      </c>
      <c r="C107" s="91"/>
      <c r="D107" s="3">
        <f>D108</f>
        <v>161862.79</v>
      </c>
      <c r="E107" s="3"/>
      <c r="F107" s="3">
        <f>F108</f>
        <v>1611.13</v>
      </c>
      <c r="G107" s="3">
        <f>G108</f>
        <v>5000</v>
      </c>
      <c r="H107" s="3">
        <f>H108</f>
        <v>5000</v>
      </c>
      <c r="I107" s="3"/>
      <c r="J107" s="3"/>
    </row>
    <row r="108" spans="1:10" ht="14.25">
      <c r="A108" s="11">
        <v>68311</v>
      </c>
      <c r="B108" s="12" t="s">
        <v>72</v>
      </c>
      <c r="C108" s="90"/>
      <c r="D108" s="10">
        <v>161862.79</v>
      </c>
      <c r="E108" s="10"/>
      <c r="F108" s="10">
        <v>1611.13</v>
      </c>
      <c r="G108" s="10">
        <v>5000</v>
      </c>
      <c r="H108" s="10">
        <v>5000</v>
      </c>
      <c r="I108" s="10"/>
      <c r="J108" s="10"/>
    </row>
    <row r="109" spans="7:10" ht="15">
      <c r="G109" s="56"/>
      <c r="H109" s="56"/>
      <c r="I109" s="56"/>
      <c r="J109" s="56"/>
    </row>
    <row r="110" spans="1:10" ht="15">
      <c r="A110" s="57"/>
      <c r="B110" s="58" t="s">
        <v>24</v>
      </c>
      <c r="C110" s="85"/>
      <c r="D110" s="58"/>
      <c r="E110" s="59"/>
      <c r="F110" s="104"/>
      <c r="G110" s="66"/>
      <c r="H110" s="66"/>
      <c r="I110" s="66"/>
      <c r="J110" s="66"/>
    </row>
    <row r="111" spans="1:10" ht="15">
      <c r="A111" s="61" t="s">
        <v>7</v>
      </c>
      <c r="B111" s="62" t="s">
        <v>22</v>
      </c>
      <c r="C111" s="86"/>
      <c r="D111" s="67">
        <f>+D112+D191+D315+D348+D361+D363</f>
        <v>0</v>
      </c>
      <c r="E111" s="67" t="e">
        <f>+E112+E191+E348</f>
        <v>#REF!</v>
      </c>
      <c r="F111" s="67">
        <f>+F112+F191+F315+F345+F348+F361+F363</f>
        <v>23102945.189999998</v>
      </c>
      <c r="G111" s="67">
        <f>+G112+G191+G315+G348+G361+G363</f>
        <v>61981064.81</v>
      </c>
      <c r="H111" s="67">
        <f>+H112+H191+H315+H348+H361+H363</f>
        <v>62145846.88</v>
      </c>
      <c r="I111" s="67">
        <f>+I112+I191+I315+I348+I361+I363</f>
        <v>34093635.4879</v>
      </c>
      <c r="J111" s="67">
        <f>+J112+J191+J315+J348+J361+J363</f>
        <v>34379420.8071845</v>
      </c>
    </row>
    <row r="112" spans="1:10" ht="14.25" customHeight="1">
      <c r="A112" s="61" t="s">
        <v>8</v>
      </c>
      <c r="B112" s="64" t="s">
        <v>2</v>
      </c>
      <c r="C112" s="87"/>
      <c r="D112" s="67">
        <f aca="true" t="shared" si="4" ref="D112:J112">+D113+D127+D141+D151</f>
        <v>16846806.72</v>
      </c>
      <c r="E112" s="67" t="e">
        <f t="shared" si="4"/>
        <v>#REF!</v>
      </c>
      <c r="F112" s="67">
        <f t="shared" si="4"/>
        <v>12928400.749999998</v>
      </c>
      <c r="G112" s="67">
        <f t="shared" si="4"/>
        <v>17663650</v>
      </c>
      <c r="H112" s="67">
        <f t="shared" si="4"/>
        <v>21163251.05</v>
      </c>
      <c r="I112" s="67">
        <f t="shared" si="4"/>
        <v>20285967.74665</v>
      </c>
      <c r="J112" s="67">
        <f t="shared" si="4"/>
        <v>22565844.895265747</v>
      </c>
    </row>
    <row r="113" spans="1:10" ht="14.25" customHeight="1">
      <c r="A113" s="8">
        <v>31111</v>
      </c>
      <c r="B113" s="5" t="s">
        <v>88</v>
      </c>
      <c r="C113" s="91"/>
      <c r="D113" s="3">
        <f>SUM(D114:D117)</f>
        <v>13180033.61</v>
      </c>
      <c r="E113" s="3">
        <f>+E114+E115</f>
        <v>7235319.039999999</v>
      </c>
      <c r="F113" s="3">
        <f>+F114+F115+F116+F117+F118</f>
        <v>10308927.19</v>
      </c>
      <c r="G113" s="3">
        <f>+G114+G115</f>
        <v>13642000</v>
      </c>
      <c r="H113" s="3">
        <f>SUM(H114:H126)</f>
        <v>16354853.030000001</v>
      </c>
      <c r="I113" s="3">
        <f>SUM(I114:I126)+(H113*1.055)</f>
        <v>18788020.15665</v>
      </c>
      <c r="J113" s="3">
        <f>SUM(J114:J126)+(I113*1.055)</f>
        <v>21090858.805265747</v>
      </c>
    </row>
    <row r="114" spans="1:10" ht="14.25" customHeight="1">
      <c r="A114" s="68">
        <v>311111</v>
      </c>
      <c r="B114" s="13" t="s">
        <v>75</v>
      </c>
      <c r="C114" s="92"/>
      <c r="D114" s="10">
        <v>8289433.16</v>
      </c>
      <c r="E114" s="9">
        <v>4546126.31</v>
      </c>
      <c r="F114" s="9">
        <v>6431979.63</v>
      </c>
      <c r="G114" s="10">
        <v>8550000</v>
      </c>
      <c r="H114" s="10">
        <v>9442100</v>
      </c>
      <c r="I114" s="10"/>
      <c r="J114" s="10"/>
    </row>
    <row r="115" spans="1:10" ht="14.25">
      <c r="A115" s="68">
        <v>311112</v>
      </c>
      <c r="B115" s="13" t="s">
        <v>74</v>
      </c>
      <c r="C115" s="92" t="s">
        <v>194</v>
      </c>
      <c r="D115" s="10">
        <v>4849132.27</v>
      </c>
      <c r="E115" s="9">
        <v>2689192.73</v>
      </c>
      <c r="F115" s="9">
        <v>3729239.73</v>
      </c>
      <c r="G115" s="10">
        <v>5092000</v>
      </c>
      <c r="H115" s="10">
        <v>5132800</v>
      </c>
      <c r="I115" s="10"/>
      <c r="J115" s="10"/>
    </row>
    <row r="116" spans="1:10" ht="16.5" customHeight="1">
      <c r="A116" s="68">
        <v>311113</v>
      </c>
      <c r="B116" s="13" t="s">
        <v>361</v>
      </c>
      <c r="C116" s="92"/>
      <c r="D116" s="10">
        <v>36601.31</v>
      </c>
      <c r="E116" s="9"/>
      <c r="F116" s="9">
        <v>71449.92</v>
      </c>
      <c r="G116" s="10"/>
      <c r="H116" s="10">
        <v>67200</v>
      </c>
      <c r="I116" s="10"/>
      <c r="J116" s="10"/>
    </row>
    <row r="117" spans="1:10" ht="14.25">
      <c r="A117" s="68">
        <v>311114</v>
      </c>
      <c r="B117" s="13" t="s">
        <v>277</v>
      </c>
      <c r="C117" s="92"/>
      <c r="D117" s="10">
        <v>4866.87</v>
      </c>
      <c r="E117" s="9"/>
      <c r="F117" s="9">
        <v>72554.99</v>
      </c>
      <c r="G117" s="10"/>
      <c r="H117" s="10"/>
      <c r="I117" s="10"/>
      <c r="J117" s="10"/>
    </row>
    <row r="118" spans="1:10" ht="14.25">
      <c r="A118" s="68">
        <v>311115</v>
      </c>
      <c r="B118" s="13" t="s">
        <v>286</v>
      </c>
      <c r="C118" s="92"/>
      <c r="D118" s="10"/>
      <c r="E118" s="9"/>
      <c r="F118" s="9">
        <v>3702.92</v>
      </c>
      <c r="G118" s="10"/>
      <c r="H118" s="10"/>
      <c r="I118" s="10"/>
      <c r="J118" s="10"/>
    </row>
    <row r="119" spans="1:10" ht="14.25">
      <c r="A119" s="68">
        <v>311116</v>
      </c>
      <c r="B119" s="13" t="s">
        <v>305</v>
      </c>
      <c r="C119" s="92"/>
      <c r="D119" s="10"/>
      <c r="E119" s="9"/>
      <c r="F119" s="9"/>
      <c r="G119" s="10"/>
      <c r="H119" s="10">
        <v>22200</v>
      </c>
      <c r="I119" s="10">
        <v>22200</v>
      </c>
      <c r="J119" s="10">
        <v>11100</v>
      </c>
    </row>
    <row r="120" spans="1:10" ht="14.25">
      <c r="A120" s="68">
        <v>311117</v>
      </c>
      <c r="B120" s="13" t="s">
        <v>310</v>
      </c>
      <c r="C120" s="92"/>
      <c r="D120" s="10"/>
      <c r="E120" s="9"/>
      <c r="F120" s="9"/>
      <c r="G120" s="10"/>
      <c r="H120" s="10">
        <v>185879.76</v>
      </c>
      <c r="I120" s="10">
        <v>288839.29</v>
      </c>
      <c r="J120" s="10">
        <v>277639.29</v>
      </c>
    </row>
    <row r="121" spans="1:10" ht="14.25">
      <c r="A121" s="68">
        <v>311118</v>
      </c>
      <c r="B121" s="13" t="s">
        <v>316</v>
      </c>
      <c r="C121" s="92"/>
      <c r="D121" s="10"/>
      <c r="E121" s="9"/>
      <c r="F121" s="9"/>
      <c r="G121" s="10"/>
      <c r="H121" s="10">
        <v>70680</v>
      </c>
      <c r="I121" s="10">
        <v>29300</v>
      </c>
      <c r="J121" s="10">
        <v>0</v>
      </c>
    </row>
    <row r="122" spans="1:10" ht="14.25">
      <c r="A122" s="68"/>
      <c r="B122" s="13" t="s">
        <v>385</v>
      </c>
      <c r="C122" s="92"/>
      <c r="D122" s="10"/>
      <c r="E122" s="9"/>
      <c r="F122" s="9"/>
      <c r="G122" s="10"/>
      <c r="H122" s="10">
        <v>393541.34</v>
      </c>
      <c r="I122" s="10">
        <v>393541.34</v>
      </c>
      <c r="J122" s="10">
        <v>393541.34</v>
      </c>
    </row>
    <row r="123" spans="1:10" ht="14.25">
      <c r="A123" s="68">
        <v>311119</v>
      </c>
      <c r="B123" s="13" t="s">
        <v>335</v>
      </c>
      <c r="C123" s="92"/>
      <c r="D123" s="10"/>
      <c r="E123" s="9"/>
      <c r="F123" s="9"/>
      <c r="G123" s="10"/>
      <c r="H123" s="10">
        <v>44000</v>
      </c>
      <c r="I123" s="10">
        <v>44000</v>
      </c>
      <c r="J123" s="10">
        <v>44000</v>
      </c>
    </row>
    <row r="124" spans="1:10" ht="14.25">
      <c r="A124" s="68">
        <v>311120</v>
      </c>
      <c r="B124" s="13" t="s">
        <v>340</v>
      </c>
      <c r="C124" s="92"/>
      <c r="D124" s="10"/>
      <c r="E124" s="9"/>
      <c r="F124" s="9"/>
      <c r="G124" s="10"/>
      <c r="H124" s="10">
        <v>220000</v>
      </c>
      <c r="I124" s="10">
        <v>20848.68</v>
      </c>
      <c r="J124" s="10">
        <v>0</v>
      </c>
    </row>
    <row r="125" spans="1:10" ht="14.25">
      <c r="A125" s="68">
        <v>311121</v>
      </c>
      <c r="B125" s="13" t="s">
        <v>342</v>
      </c>
      <c r="C125" s="92"/>
      <c r="D125" s="10"/>
      <c r="E125" s="9"/>
      <c r="F125" s="9"/>
      <c r="G125" s="10"/>
      <c r="H125" s="10">
        <v>651860.29</v>
      </c>
      <c r="I125" s="10">
        <v>651860.29</v>
      </c>
      <c r="J125" s="10">
        <v>543216.91</v>
      </c>
    </row>
    <row r="126" spans="1:10" ht="14.25">
      <c r="A126" s="68">
        <v>311122</v>
      </c>
      <c r="B126" s="13" t="s">
        <v>344</v>
      </c>
      <c r="C126" s="92"/>
      <c r="D126" s="10"/>
      <c r="E126" s="9"/>
      <c r="F126" s="9"/>
      <c r="G126" s="10"/>
      <c r="H126" s="10">
        <v>124591.64</v>
      </c>
      <c r="I126" s="10">
        <v>83060.61</v>
      </c>
      <c r="J126" s="10">
        <v>0</v>
      </c>
    </row>
    <row r="127" spans="1:10" ht="15">
      <c r="A127" s="8">
        <v>312</v>
      </c>
      <c r="B127" s="5" t="s">
        <v>29</v>
      </c>
      <c r="C127" s="91"/>
      <c r="D127" s="3">
        <f>+D128+D129+D132+D133+D135+D138</f>
        <v>379594.1</v>
      </c>
      <c r="E127" s="3">
        <f aca="true" t="shared" si="5" ref="E127:J127">+E128+E129+E132+E135+E138</f>
        <v>64941.520000000004</v>
      </c>
      <c r="F127" s="3">
        <f>+F128+F129+F132+F133+F135+F138</f>
        <v>190069.83</v>
      </c>
      <c r="G127" s="3">
        <f>+G128+G129+G132+G133+G135+G138</f>
        <v>306050</v>
      </c>
      <c r="H127" s="3">
        <f>SUM(H128:H140)</f>
        <v>556000</v>
      </c>
      <c r="I127" s="3">
        <f t="shared" si="5"/>
        <v>0</v>
      </c>
      <c r="J127" s="3">
        <f t="shared" si="5"/>
        <v>0</v>
      </c>
    </row>
    <row r="128" spans="1:10" ht="15" customHeight="1">
      <c r="A128" s="11">
        <v>31212</v>
      </c>
      <c r="B128" s="12" t="s">
        <v>278</v>
      </c>
      <c r="C128" s="83"/>
      <c r="D128" s="10">
        <v>173519.24</v>
      </c>
      <c r="E128" s="10">
        <v>15452.62</v>
      </c>
      <c r="F128" s="10">
        <v>22567.73</v>
      </c>
      <c r="G128" s="10">
        <f>68000+19800</f>
        <v>87800</v>
      </c>
      <c r="H128" s="10">
        <v>100000</v>
      </c>
      <c r="I128" s="10"/>
      <c r="J128" s="10"/>
    </row>
    <row r="129" spans="1:10" ht="14.25">
      <c r="A129" s="11">
        <v>31213</v>
      </c>
      <c r="B129" s="12" t="s">
        <v>141</v>
      </c>
      <c r="C129" s="83"/>
      <c r="D129" s="10">
        <f>D130+D131</f>
        <v>59220</v>
      </c>
      <c r="E129" s="10">
        <v>33726</v>
      </c>
      <c r="F129" s="10">
        <v>33108</v>
      </c>
      <c r="G129" s="10">
        <v>70000</v>
      </c>
      <c r="H129" s="10">
        <v>72000</v>
      </c>
      <c r="I129" s="10"/>
      <c r="J129" s="10"/>
    </row>
    <row r="130" spans="1:10" ht="15" customHeight="1">
      <c r="A130" s="11">
        <v>312131</v>
      </c>
      <c r="B130" s="13" t="s">
        <v>76</v>
      </c>
      <c r="C130" s="92"/>
      <c r="D130" s="10">
        <v>51720</v>
      </c>
      <c r="E130" s="10"/>
      <c r="F130" s="10"/>
      <c r="G130" s="10"/>
      <c r="H130" s="10">
        <v>54000</v>
      </c>
      <c r="I130" s="10"/>
      <c r="J130" s="10"/>
    </row>
    <row r="131" spans="1:10" ht="15" customHeight="1">
      <c r="A131" s="11">
        <v>312132</v>
      </c>
      <c r="B131" s="13" t="s">
        <v>77</v>
      </c>
      <c r="C131" s="92"/>
      <c r="D131" s="10">
        <v>7500</v>
      </c>
      <c r="E131" s="10"/>
      <c r="F131" s="10"/>
      <c r="G131" s="10"/>
      <c r="H131" s="10">
        <v>18000</v>
      </c>
      <c r="I131" s="10"/>
      <c r="J131" s="10"/>
    </row>
    <row r="132" spans="1:10" ht="14.25">
      <c r="A132" s="11">
        <v>31214</v>
      </c>
      <c r="B132" s="12" t="s">
        <v>90</v>
      </c>
      <c r="C132" s="83"/>
      <c r="D132" s="10"/>
      <c r="E132" s="10">
        <f>+E133+E134</f>
        <v>12052.81</v>
      </c>
      <c r="F132" s="10">
        <v>11939.37</v>
      </c>
      <c r="G132" s="10">
        <v>12000</v>
      </c>
      <c r="H132" s="10">
        <v>12000</v>
      </c>
      <c r="I132" s="10"/>
      <c r="J132" s="10"/>
    </row>
    <row r="133" spans="1:10" ht="14.25">
      <c r="A133" s="11">
        <v>312141</v>
      </c>
      <c r="B133" s="13" t="s">
        <v>76</v>
      </c>
      <c r="C133" s="92"/>
      <c r="D133" s="10">
        <v>11963.03</v>
      </c>
      <c r="E133" s="9">
        <v>12052.81</v>
      </c>
      <c r="F133" s="9"/>
      <c r="G133" s="10"/>
      <c r="H133" s="10"/>
      <c r="I133" s="10"/>
      <c r="J133" s="10"/>
    </row>
    <row r="134" spans="1:10" ht="14.25">
      <c r="A134" s="11">
        <v>312142</v>
      </c>
      <c r="B134" s="13" t="s">
        <v>77</v>
      </c>
      <c r="C134" s="92"/>
      <c r="D134" s="10"/>
      <c r="E134" s="9"/>
      <c r="F134" s="10"/>
      <c r="G134" s="65"/>
      <c r="H134" s="65"/>
      <c r="I134" s="65"/>
      <c r="J134" s="65"/>
    </row>
    <row r="135" spans="1:10" ht="14.25">
      <c r="A135" s="11">
        <v>31215</v>
      </c>
      <c r="B135" s="12" t="s">
        <v>201</v>
      </c>
      <c r="C135" s="83"/>
      <c r="D135" s="10">
        <v>29883.97</v>
      </c>
      <c r="E135" s="10">
        <v>3710.09</v>
      </c>
      <c r="F135" s="10">
        <v>19517.23</v>
      </c>
      <c r="G135" s="10">
        <v>30000</v>
      </c>
      <c r="H135" s="10">
        <v>30000</v>
      </c>
      <c r="I135" s="10"/>
      <c r="J135" s="10"/>
    </row>
    <row r="136" spans="1:10" ht="14.25">
      <c r="A136" s="11">
        <v>312151</v>
      </c>
      <c r="B136" s="13" t="s">
        <v>76</v>
      </c>
      <c r="C136" s="92"/>
      <c r="D136" s="10"/>
      <c r="E136" s="9"/>
      <c r="F136" s="9"/>
      <c r="G136" s="10"/>
      <c r="H136" s="10"/>
      <c r="I136" s="10"/>
      <c r="J136" s="10"/>
    </row>
    <row r="137" spans="1:10" ht="14.25">
      <c r="A137" s="11">
        <v>312152</v>
      </c>
      <c r="B137" s="13" t="s">
        <v>77</v>
      </c>
      <c r="C137" s="92"/>
      <c r="D137" s="10"/>
      <c r="E137" s="9"/>
      <c r="F137" s="9"/>
      <c r="G137" s="65"/>
      <c r="H137" s="65"/>
      <c r="I137" s="65"/>
      <c r="J137" s="65"/>
    </row>
    <row r="138" spans="1:10" ht="14.25">
      <c r="A138" s="11">
        <v>31216</v>
      </c>
      <c r="B138" s="22" t="s">
        <v>131</v>
      </c>
      <c r="C138" s="92"/>
      <c r="D138" s="10">
        <f>D139+D140</f>
        <v>105007.86</v>
      </c>
      <c r="E138" s="10"/>
      <c r="F138" s="10">
        <f>+F139+F140</f>
        <v>102937.5</v>
      </c>
      <c r="G138" s="10">
        <f>+G139+G140</f>
        <v>106250</v>
      </c>
      <c r="H138" s="10">
        <v>135000</v>
      </c>
      <c r="I138" s="10"/>
      <c r="J138" s="10"/>
    </row>
    <row r="139" spans="1:10" ht="14.25">
      <c r="A139" s="11">
        <v>312161</v>
      </c>
      <c r="B139" s="13" t="s">
        <v>76</v>
      </c>
      <c r="C139" s="92"/>
      <c r="D139" s="10">
        <v>79062.5</v>
      </c>
      <c r="E139" s="69"/>
      <c r="F139" s="9">
        <v>72187.5</v>
      </c>
      <c r="G139" s="10">
        <v>80000</v>
      </c>
      <c r="H139" s="10">
        <v>90000</v>
      </c>
      <c r="I139" s="10"/>
      <c r="J139" s="10"/>
    </row>
    <row r="140" spans="1:10" ht="14.25">
      <c r="A140" s="11">
        <v>312162</v>
      </c>
      <c r="B140" s="13" t="s">
        <v>77</v>
      </c>
      <c r="C140" s="92"/>
      <c r="D140" s="10">
        <v>25945.36</v>
      </c>
      <c r="E140" s="69"/>
      <c r="F140" s="10">
        <v>30750</v>
      </c>
      <c r="G140" s="10">
        <v>26250</v>
      </c>
      <c r="H140" s="10">
        <v>45000</v>
      </c>
      <c r="I140" s="10"/>
      <c r="J140" s="10"/>
    </row>
    <row r="141" spans="1:10" ht="15">
      <c r="A141" s="8">
        <v>313</v>
      </c>
      <c r="B141" s="2" t="s">
        <v>30</v>
      </c>
      <c r="C141" s="88"/>
      <c r="D141" s="3">
        <f>+D143+D144+D145+D146+D147+D149+D150</f>
        <v>2267769.3099999996</v>
      </c>
      <c r="E141" s="3" t="e">
        <f>+E142+#REF!+E147+E150</f>
        <v>#REF!</v>
      </c>
      <c r="F141" s="3">
        <f>F142+F143+F144+F145+F146+F147+F149+F150</f>
        <v>1688069.53</v>
      </c>
      <c r="G141" s="118">
        <f>+G142+G147</f>
        <v>2330600</v>
      </c>
      <c r="H141" s="118">
        <f>+H142+H147</f>
        <v>2633617.9299999997</v>
      </c>
      <c r="I141" s="3">
        <f>+I142++I147</f>
        <v>0</v>
      </c>
      <c r="J141" s="3">
        <f>+J142+J147</f>
        <v>0</v>
      </c>
    </row>
    <row r="142" spans="1:10" ht="14.25">
      <c r="A142" s="14">
        <v>31321</v>
      </c>
      <c r="B142" s="12" t="s">
        <v>91</v>
      </c>
      <c r="C142" s="83"/>
      <c r="D142" s="10"/>
      <c r="E142" s="10">
        <f>+E143+E144</f>
        <v>1119264.17</v>
      </c>
      <c r="F142" s="10"/>
      <c r="G142" s="117">
        <f>+G143+G144+G145+G146</f>
        <v>2100250</v>
      </c>
      <c r="H142" s="117">
        <f>+H143+H144+H145+H146</f>
        <v>2633617.9299999997</v>
      </c>
      <c r="I142" s="10">
        <f>+I143+I144</f>
        <v>0</v>
      </c>
      <c r="J142" s="10">
        <f>+J143+J144</f>
        <v>0</v>
      </c>
    </row>
    <row r="143" spans="1:10" ht="14.25">
      <c r="A143" s="11">
        <v>313211</v>
      </c>
      <c r="B143" s="13" t="s">
        <v>279</v>
      </c>
      <c r="C143" s="92"/>
      <c r="D143" s="10">
        <v>1243414.94</v>
      </c>
      <c r="E143" s="10">
        <v>702465.47</v>
      </c>
      <c r="F143" s="9">
        <v>1043485.07</v>
      </c>
      <c r="G143" s="114">
        <v>1282500</v>
      </c>
      <c r="H143" s="114">
        <v>1557948</v>
      </c>
      <c r="I143" s="10"/>
      <c r="J143" s="10"/>
    </row>
    <row r="144" spans="1:10" ht="14.25">
      <c r="A144" s="11">
        <v>313212</v>
      </c>
      <c r="B144" s="13" t="s">
        <v>280</v>
      </c>
      <c r="C144" s="92"/>
      <c r="D144" s="10">
        <v>734291.32</v>
      </c>
      <c r="E144" s="10">
        <v>416798.7</v>
      </c>
      <c r="F144" s="9">
        <v>620333.78</v>
      </c>
      <c r="G144" s="114">
        <v>750000</v>
      </c>
      <c r="H144" s="114">
        <v>1075669.93</v>
      </c>
      <c r="I144" s="10"/>
      <c r="J144" s="10"/>
    </row>
    <row r="145" spans="1:10" ht="14.25">
      <c r="A145" s="11">
        <v>313221</v>
      </c>
      <c r="B145" s="13" t="s">
        <v>281</v>
      </c>
      <c r="C145" s="92"/>
      <c r="D145" s="10">
        <v>41447.22</v>
      </c>
      <c r="E145" s="10"/>
      <c r="F145" s="9">
        <v>3511.44</v>
      </c>
      <c r="G145" s="114">
        <v>42750</v>
      </c>
      <c r="H145" s="114"/>
      <c r="I145" s="10"/>
      <c r="J145" s="10"/>
    </row>
    <row r="146" spans="1:10" ht="14.25">
      <c r="A146" s="11">
        <v>313222</v>
      </c>
      <c r="B146" s="13" t="s">
        <v>287</v>
      </c>
      <c r="C146" s="92"/>
      <c r="D146" s="10"/>
      <c r="E146" s="10"/>
      <c r="F146" s="9"/>
      <c r="G146" s="114">
        <v>25000</v>
      </c>
      <c r="H146" s="114"/>
      <c r="I146" s="10"/>
      <c r="J146" s="10"/>
    </row>
    <row r="147" spans="1:10" ht="14.25">
      <c r="A147" s="14">
        <v>313222</v>
      </c>
      <c r="B147" s="13" t="s">
        <v>282</v>
      </c>
      <c r="C147" s="83"/>
      <c r="D147" s="10">
        <v>24476.13</v>
      </c>
      <c r="E147" s="10">
        <v>1136.07</v>
      </c>
      <c r="F147" s="9">
        <v>2000.09</v>
      </c>
      <c r="G147" s="117">
        <f>+G149+G150</f>
        <v>230350</v>
      </c>
      <c r="H147" s="117">
        <v>0</v>
      </c>
      <c r="I147" s="10">
        <f>+I148+I150</f>
        <v>0</v>
      </c>
      <c r="J147" s="10">
        <f>+J148+J150</f>
        <v>0</v>
      </c>
    </row>
    <row r="148" spans="1:10" ht="14.25">
      <c r="A148" s="11"/>
      <c r="B148" s="13"/>
      <c r="C148" s="92"/>
      <c r="D148" s="10"/>
      <c r="E148" s="10">
        <v>1136.07</v>
      </c>
      <c r="F148" s="9"/>
      <c r="G148" s="10"/>
      <c r="H148" s="10"/>
      <c r="I148" s="10"/>
      <c r="J148" s="10"/>
    </row>
    <row r="149" spans="1:10" ht="14.25">
      <c r="A149" s="11">
        <v>313321</v>
      </c>
      <c r="B149" s="13" t="s">
        <v>283</v>
      </c>
      <c r="C149" s="92"/>
      <c r="D149" s="10">
        <v>143245.95</v>
      </c>
      <c r="E149" s="10"/>
      <c r="F149" s="9">
        <v>11938.88</v>
      </c>
      <c r="G149" s="114">
        <v>145350</v>
      </c>
      <c r="H149" s="114"/>
      <c r="I149" s="10"/>
      <c r="J149" s="10"/>
    </row>
    <row r="150" spans="1:10" ht="14.25">
      <c r="A150" s="11">
        <v>313322</v>
      </c>
      <c r="B150" s="13" t="s">
        <v>284</v>
      </c>
      <c r="C150" s="92"/>
      <c r="D150" s="10">
        <v>80893.75</v>
      </c>
      <c r="E150" s="10">
        <v>927.83</v>
      </c>
      <c r="F150" s="9">
        <v>6800.27</v>
      </c>
      <c r="G150" s="114">
        <v>85000</v>
      </c>
      <c r="H150" s="114"/>
      <c r="I150" s="10"/>
      <c r="J150" s="10"/>
    </row>
    <row r="151" spans="1:10" ht="15">
      <c r="A151" s="8">
        <v>321</v>
      </c>
      <c r="B151" s="2" t="s">
        <v>31</v>
      </c>
      <c r="C151" s="88"/>
      <c r="D151" s="3">
        <f aca="true" t="shared" si="6" ref="D151:J151">+D152+D181+D184</f>
        <v>1019409.7</v>
      </c>
      <c r="E151" s="3">
        <f t="shared" si="6"/>
        <v>732133.8999999999</v>
      </c>
      <c r="F151" s="3">
        <f t="shared" si="6"/>
        <v>741334.2000000001</v>
      </c>
      <c r="G151" s="3">
        <f t="shared" si="6"/>
        <v>1385000</v>
      </c>
      <c r="H151" s="3">
        <f t="shared" si="6"/>
        <v>1618780.0899999999</v>
      </c>
      <c r="I151" s="3">
        <f t="shared" si="6"/>
        <v>1497947.5899999999</v>
      </c>
      <c r="J151" s="3">
        <f t="shared" si="6"/>
        <v>1474986.0899999999</v>
      </c>
    </row>
    <row r="152" spans="1:10" ht="15">
      <c r="A152" s="8">
        <v>3211</v>
      </c>
      <c r="B152" s="2" t="s">
        <v>32</v>
      </c>
      <c r="C152" s="88"/>
      <c r="D152" s="3">
        <f aca="true" t="shared" si="7" ref="D152:J152">SUM(D153:D180)</f>
        <v>421754.79</v>
      </c>
      <c r="E152" s="3">
        <f t="shared" si="7"/>
        <v>82126.34</v>
      </c>
      <c r="F152" s="3">
        <f t="shared" si="7"/>
        <v>257863.71000000002</v>
      </c>
      <c r="G152" s="3">
        <f t="shared" si="7"/>
        <v>565000</v>
      </c>
      <c r="H152" s="3">
        <f t="shared" si="7"/>
        <v>878780.09</v>
      </c>
      <c r="I152" s="3">
        <f t="shared" si="7"/>
        <v>717247.59</v>
      </c>
      <c r="J152" s="3">
        <f t="shared" si="7"/>
        <v>651347.59</v>
      </c>
    </row>
    <row r="153" spans="1:10" ht="14.25">
      <c r="A153" s="11">
        <v>32111</v>
      </c>
      <c r="B153" s="12" t="s">
        <v>92</v>
      </c>
      <c r="C153" s="83"/>
      <c r="D153" s="10">
        <v>39941.5</v>
      </c>
      <c r="E153" s="10">
        <v>27448.16</v>
      </c>
      <c r="F153" s="10">
        <v>29543</v>
      </c>
      <c r="G153" s="10">
        <v>50000</v>
      </c>
      <c r="H153" s="10">
        <v>30000</v>
      </c>
      <c r="I153" s="10"/>
      <c r="J153" s="10"/>
    </row>
    <row r="154" spans="1:10" ht="14.25">
      <c r="A154" s="11">
        <v>321111</v>
      </c>
      <c r="B154" s="12" t="s">
        <v>306</v>
      </c>
      <c r="C154" s="83"/>
      <c r="D154" s="10"/>
      <c r="E154" s="10"/>
      <c r="F154" s="10"/>
      <c r="G154" s="10"/>
      <c r="H154" s="10">
        <v>21016</v>
      </c>
      <c r="I154" s="10">
        <v>21016</v>
      </c>
      <c r="J154" s="10">
        <v>10508</v>
      </c>
    </row>
    <row r="155" spans="1:10" ht="14.25">
      <c r="A155" s="11">
        <v>321112</v>
      </c>
      <c r="B155" s="12" t="s">
        <v>311</v>
      </c>
      <c r="C155" s="83"/>
      <c r="D155" s="10"/>
      <c r="E155" s="10"/>
      <c r="F155" s="10"/>
      <c r="G155" s="10"/>
      <c r="H155" s="10">
        <v>0</v>
      </c>
      <c r="I155" s="10">
        <v>20000</v>
      </c>
      <c r="J155" s="10">
        <v>20000</v>
      </c>
    </row>
    <row r="156" spans="1:10" ht="14.25">
      <c r="A156" s="11">
        <v>321113</v>
      </c>
      <c r="B156" s="12" t="s">
        <v>317</v>
      </c>
      <c r="C156" s="83"/>
      <c r="D156" s="10"/>
      <c r="E156" s="10"/>
      <c r="F156" s="10"/>
      <c r="G156" s="10"/>
      <c r="H156" s="10">
        <v>40000</v>
      </c>
      <c r="I156" s="10">
        <v>10000</v>
      </c>
      <c r="J156" s="10">
        <v>0</v>
      </c>
    </row>
    <row r="157" spans="1:10" ht="14.25">
      <c r="A157" s="11">
        <v>321114</v>
      </c>
      <c r="B157" s="12" t="s">
        <v>337</v>
      </c>
      <c r="C157" s="83"/>
      <c r="D157" s="10"/>
      <c r="E157" s="10"/>
      <c r="F157" s="10"/>
      <c r="G157" s="10"/>
      <c r="H157" s="10">
        <v>15000</v>
      </c>
      <c r="I157" s="10">
        <v>15000</v>
      </c>
      <c r="J157" s="10">
        <v>15000</v>
      </c>
    </row>
    <row r="158" spans="1:10" ht="14.25">
      <c r="A158" s="11">
        <v>321115</v>
      </c>
      <c r="B158" s="12" t="s">
        <v>341</v>
      </c>
      <c r="C158" s="83"/>
      <c r="D158" s="10"/>
      <c r="E158" s="10"/>
      <c r="F158" s="10"/>
      <c r="G158" s="10"/>
      <c r="H158" s="10">
        <v>7000</v>
      </c>
      <c r="I158" s="10">
        <v>2386</v>
      </c>
      <c r="J158" s="10">
        <v>0</v>
      </c>
    </row>
    <row r="159" spans="1:10" ht="14.25">
      <c r="A159" s="11"/>
      <c r="B159" s="12" t="s">
        <v>363</v>
      </c>
      <c r="C159" s="83"/>
      <c r="D159" s="10"/>
      <c r="E159" s="10"/>
      <c r="F159" s="10"/>
      <c r="G159" s="10"/>
      <c r="H159" s="10">
        <v>11800</v>
      </c>
      <c r="I159" s="10"/>
      <c r="J159" s="10"/>
    </row>
    <row r="160" spans="1:10" ht="14.25">
      <c r="A160" s="11"/>
      <c r="B160" s="12" t="s">
        <v>368</v>
      </c>
      <c r="C160" s="83"/>
      <c r="D160" s="10"/>
      <c r="E160" s="10"/>
      <c r="F160" s="10"/>
      <c r="G160" s="10"/>
      <c r="H160" s="10">
        <v>15000</v>
      </c>
      <c r="I160" s="10"/>
      <c r="J160" s="10"/>
    </row>
    <row r="161" spans="1:10" ht="14.25">
      <c r="A161" s="11"/>
      <c r="B161" s="12" t="s">
        <v>364</v>
      </c>
      <c r="C161" s="83"/>
      <c r="D161" s="10"/>
      <c r="E161" s="10"/>
      <c r="F161" s="10"/>
      <c r="G161" s="10"/>
      <c r="H161" s="10">
        <v>3467.59</v>
      </c>
      <c r="I161" s="10">
        <v>3467.59</v>
      </c>
      <c r="J161" s="10">
        <v>3467.59</v>
      </c>
    </row>
    <row r="162" spans="1:10" ht="14.25">
      <c r="A162" s="11"/>
      <c r="B162" s="12" t="s">
        <v>343</v>
      </c>
      <c r="C162" s="83"/>
      <c r="D162" s="10"/>
      <c r="E162" s="10"/>
      <c r="F162" s="10"/>
      <c r="G162" s="10"/>
      <c r="H162" s="10">
        <v>42418</v>
      </c>
      <c r="I162" s="10">
        <v>212090</v>
      </c>
      <c r="J162" s="10">
        <v>169672</v>
      </c>
    </row>
    <row r="163" spans="1:10" ht="14.25">
      <c r="A163" s="11"/>
      <c r="B163" s="12" t="s">
        <v>365</v>
      </c>
      <c r="C163" s="83"/>
      <c r="D163" s="10"/>
      <c r="E163" s="10"/>
      <c r="F163" s="10"/>
      <c r="G163" s="10"/>
      <c r="H163" s="10">
        <v>117922.5</v>
      </c>
      <c r="I163" s="10">
        <v>94338</v>
      </c>
      <c r="J163" s="10">
        <v>0</v>
      </c>
    </row>
    <row r="164" spans="1:10" ht="14.25">
      <c r="A164" s="11"/>
      <c r="B164" s="12" t="s">
        <v>367</v>
      </c>
      <c r="C164" s="83"/>
      <c r="D164" s="10"/>
      <c r="E164" s="10"/>
      <c r="F164" s="10"/>
      <c r="G164" s="10"/>
      <c r="H164" s="10">
        <v>13000</v>
      </c>
      <c r="I164" s="10"/>
      <c r="J164" s="10"/>
    </row>
    <row r="165" spans="1:10" ht="14.25">
      <c r="A165" s="11"/>
      <c r="B165" s="12" t="s">
        <v>366</v>
      </c>
      <c r="C165" s="83"/>
      <c r="D165" s="10"/>
      <c r="E165" s="10"/>
      <c r="F165" s="10"/>
      <c r="G165" s="10"/>
      <c r="H165" s="10">
        <v>54000</v>
      </c>
      <c r="I165" s="10"/>
      <c r="J165" s="10"/>
    </row>
    <row r="166" spans="1:10" ht="14.25">
      <c r="A166" s="11"/>
      <c r="B166" s="12" t="s">
        <v>362</v>
      </c>
      <c r="C166" s="83"/>
      <c r="D166" s="10"/>
      <c r="E166" s="10"/>
      <c r="F166" s="10"/>
      <c r="G166" s="10"/>
      <c r="H166" s="10">
        <v>15000</v>
      </c>
      <c r="I166" s="10"/>
      <c r="J166" s="10"/>
    </row>
    <row r="167" spans="1:10" ht="14.25">
      <c r="A167" s="11">
        <v>32112</v>
      </c>
      <c r="B167" s="12" t="s">
        <v>93</v>
      </c>
      <c r="C167" s="83"/>
      <c r="D167" s="10">
        <v>46945.67</v>
      </c>
      <c r="E167" s="10"/>
      <c r="F167" s="10">
        <v>13135.68</v>
      </c>
      <c r="G167" s="10">
        <v>50000</v>
      </c>
      <c r="H167" s="10">
        <v>40000</v>
      </c>
      <c r="I167" s="10"/>
      <c r="J167" s="10"/>
    </row>
    <row r="168" spans="1:10" ht="14.25">
      <c r="A168" s="11">
        <v>321121</v>
      </c>
      <c r="B168" s="12" t="s">
        <v>336</v>
      </c>
      <c r="C168" s="83"/>
      <c r="D168" s="10"/>
      <c r="E168" s="10"/>
      <c r="F168" s="10"/>
      <c r="G168" s="10"/>
      <c r="H168" s="10">
        <v>8000</v>
      </c>
      <c r="I168" s="10">
        <v>8000</v>
      </c>
      <c r="J168" s="10">
        <v>8000</v>
      </c>
    </row>
    <row r="169" spans="1:10" ht="14.25">
      <c r="A169" s="11"/>
      <c r="B169" s="12" t="s">
        <v>381</v>
      </c>
      <c r="C169" s="83"/>
      <c r="D169" s="10"/>
      <c r="E169" s="10"/>
      <c r="F169" s="10"/>
      <c r="G169" s="10"/>
      <c r="H169" s="10">
        <v>12600</v>
      </c>
      <c r="I169" s="10">
        <v>13600</v>
      </c>
      <c r="J169" s="10">
        <v>13600</v>
      </c>
    </row>
    <row r="170" spans="1:10" ht="14.25">
      <c r="A170" s="14">
        <v>32113</v>
      </c>
      <c r="B170" s="12" t="s">
        <v>94</v>
      </c>
      <c r="C170" s="83"/>
      <c r="D170" s="10">
        <v>17836.95</v>
      </c>
      <c r="E170" s="10"/>
      <c r="F170" s="10">
        <v>12029.71</v>
      </c>
      <c r="G170" s="10">
        <v>30000</v>
      </c>
      <c r="H170" s="10">
        <v>25000</v>
      </c>
      <c r="I170" s="10"/>
      <c r="J170" s="10"/>
    </row>
    <row r="171" spans="1:10" ht="14.25">
      <c r="A171" s="14"/>
      <c r="B171" s="12" t="s">
        <v>383</v>
      </c>
      <c r="C171" s="83"/>
      <c r="D171" s="10"/>
      <c r="E171" s="10"/>
      <c r="F171" s="10"/>
      <c r="G171" s="10"/>
      <c r="H171" s="10">
        <v>13500</v>
      </c>
      <c r="I171" s="10">
        <v>24000</v>
      </c>
      <c r="J171" s="10">
        <v>24000</v>
      </c>
    </row>
    <row r="172" spans="1:10" ht="15" customHeight="1">
      <c r="A172" s="14">
        <v>32114</v>
      </c>
      <c r="B172" s="12" t="s">
        <v>95</v>
      </c>
      <c r="C172" s="83"/>
      <c r="D172" s="10">
        <v>56367.47</v>
      </c>
      <c r="E172" s="10"/>
      <c r="F172" s="10">
        <v>9848.38</v>
      </c>
      <c r="G172" s="10">
        <v>70000</v>
      </c>
      <c r="H172" s="10">
        <v>30000</v>
      </c>
      <c r="I172" s="10"/>
      <c r="J172" s="10"/>
    </row>
    <row r="173" spans="1:10" ht="14.25">
      <c r="A173" s="11">
        <v>32115</v>
      </c>
      <c r="B173" s="12" t="s">
        <v>96</v>
      </c>
      <c r="C173" s="83"/>
      <c r="D173" s="10">
        <v>97174.21</v>
      </c>
      <c r="E173" s="10">
        <v>38162.84</v>
      </c>
      <c r="F173" s="10">
        <v>68376.04</v>
      </c>
      <c r="G173" s="10">
        <v>100000</v>
      </c>
      <c r="H173" s="10">
        <v>140000</v>
      </c>
      <c r="I173" s="10"/>
      <c r="J173" s="10"/>
    </row>
    <row r="174" spans="1:10" ht="14.25">
      <c r="A174" s="11">
        <v>321151</v>
      </c>
      <c r="B174" s="12" t="s">
        <v>312</v>
      </c>
      <c r="C174" s="83"/>
      <c r="D174" s="10"/>
      <c r="E174" s="10"/>
      <c r="F174" s="10"/>
      <c r="G174" s="10"/>
      <c r="H174" s="10">
        <v>0</v>
      </c>
      <c r="I174" s="10">
        <v>26600</v>
      </c>
      <c r="J174" s="10">
        <v>26600</v>
      </c>
    </row>
    <row r="175" spans="1:10" ht="14.25">
      <c r="A175" s="11"/>
      <c r="B175" s="12" t="s">
        <v>376</v>
      </c>
      <c r="C175" s="83"/>
      <c r="D175" s="10"/>
      <c r="E175" s="10"/>
      <c r="F175" s="10"/>
      <c r="G175" s="10"/>
      <c r="H175" s="10">
        <v>13556</v>
      </c>
      <c r="I175" s="10"/>
      <c r="J175" s="10"/>
    </row>
    <row r="176" spans="1:10" ht="14.25">
      <c r="A176" s="11">
        <v>321152</v>
      </c>
      <c r="B176" s="12" t="s">
        <v>318</v>
      </c>
      <c r="C176" s="83"/>
      <c r="D176" s="10"/>
      <c r="E176" s="10"/>
      <c r="F176" s="10"/>
      <c r="G176" s="10"/>
      <c r="H176" s="10">
        <v>10000</v>
      </c>
      <c r="I176" s="10"/>
      <c r="J176" s="10"/>
    </row>
    <row r="177" spans="1:10" ht="14.25">
      <c r="A177" s="12">
        <v>321153</v>
      </c>
      <c r="B177" s="12" t="s">
        <v>338</v>
      </c>
      <c r="C177" s="12"/>
      <c r="D177" s="52"/>
      <c r="E177" s="52" t="s">
        <v>96</v>
      </c>
      <c r="F177" s="52"/>
      <c r="G177" s="52"/>
      <c r="H177" s="52">
        <v>8000</v>
      </c>
      <c r="I177" s="52">
        <v>8000</v>
      </c>
      <c r="J177" s="52">
        <v>8000</v>
      </c>
    </row>
    <row r="178" spans="1:10" ht="14.25">
      <c r="A178" s="14">
        <v>32116</v>
      </c>
      <c r="B178" s="12" t="s">
        <v>97</v>
      </c>
      <c r="C178" s="83"/>
      <c r="D178" s="10">
        <v>28471.2</v>
      </c>
      <c r="E178" s="10"/>
      <c r="F178" s="10">
        <v>2826</v>
      </c>
      <c r="G178" s="10">
        <v>35000</v>
      </c>
      <c r="H178" s="10">
        <v>10000</v>
      </c>
      <c r="I178" s="10"/>
      <c r="J178" s="10"/>
    </row>
    <row r="179" spans="1:10" ht="15.75" customHeight="1">
      <c r="A179" s="116">
        <v>32117</v>
      </c>
      <c r="B179" s="12" t="s">
        <v>257</v>
      </c>
      <c r="C179" s="83"/>
      <c r="D179" s="10">
        <v>112531.67</v>
      </c>
      <c r="E179" s="10"/>
      <c r="F179" s="10">
        <v>108767.51</v>
      </c>
      <c r="G179" s="10">
        <v>205000</v>
      </c>
      <c r="H179" s="10">
        <v>157500</v>
      </c>
      <c r="I179" s="10">
        <v>258750</v>
      </c>
      <c r="J179" s="10">
        <v>352500</v>
      </c>
    </row>
    <row r="180" spans="1:10" ht="14.25">
      <c r="A180" s="15">
        <v>32119</v>
      </c>
      <c r="B180" s="12" t="s">
        <v>69</v>
      </c>
      <c r="C180" s="83"/>
      <c r="D180" s="10">
        <v>22486.12</v>
      </c>
      <c r="E180" s="10">
        <v>16515.34</v>
      </c>
      <c r="F180" s="10">
        <v>13337.39</v>
      </c>
      <c r="G180" s="10">
        <v>25000</v>
      </c>
      <c r="H180" s="10">
        <v>25000</v>
      </c>
      <c r="I180" s="10"/>
      <c r="J180" s="10"/>
    </row>
    <row r="181" spans="1:10" ht="15" hidden="1">
      <c r="A181" s="8">
        <v>32121</v>
      </c>
      <c r="B181" s="2" t="s">
        <v>33</v>
      </c>
      <c r="C181" s="88"/>
      <c r="D181" s="3">
        <f>SUM(D182:D183)</f>
        <v>500828.13</v>
      </c>
      <c r="E181" s="3">
        <f>+E182+E183</f>
        <v>310053.58999999997</v>
      </c>
      <c r="F181" s="3">
        <f>+F182+F183</f>
        <v>407306.86000000004</v>
      </c>
      <c r="G181" s="3">
        <f>+G182+G183</f>
        <v>700000</v>
      </c>
      <c r="H181" s="3">
        <f>+H182+H183</f>
        <v>620000</v>
      </c>
      <c r="I181" s="3">
        <f>H181*1.055</f>
        <v>654100</v>
      </c>
      <c r="J181" s="3">
        <f>I181*1.055</f>
        <v>690075.5</v>
      </c>
    </row>
    <row r="182" spans="1:10" ht="14.25">
      <c r="A182" s="15">
        <v>321212</v>
      </c>
      <c r="B182" s="12" t="s">
        <v>328</v>
      </c>
      <c r="C182" s="83"/>
      <c r="D182" s="10">
        <v>376542.06</v>
      </c>
      <c r="E182" s="10">
        <v>247300.05</v>
      </c>
      <c r="F182" s="10">
        <v>298622.53</v>
      </c>
      <c r="G182" s="10">
        <v>550000</v>
      </c>
      <c r="H182" s="10">
        <v>450000</v>
      </c>
      <c r="I182" s="10"/>
      <c r="J182" s="10"/>
    </row>
    <row r="183" spans="1:10" ht="14.25">
      <c r="A183" s="15">
        <v>323212</v>
      </c>
      <c r="B183" s="12" t="s">
        <v>77</v>
      </c>
      <c r="C183" s="83"/>
      <c r="D183" s="10">
        <v>124286.07</v>
      </c>
      <c r="E183" s="10">
        <v>62753.54</v>
      </c>
      <c r="F183" s="10">
        <v>108684.33</v>
      </c>
      <c r="G183" s="10">
        <v>150000</v>
      </c>
      <c r="H183" s="10">
        <v>170000</v>
      </c>
      <c r="I183" s="10"/>
      <c r="J183" s="10"/>
    </row>
    <row r="184" spans="1:10" ht="15">
      <c r="A184" s="8">
        <v>3213</v>
      </c>
      <c r="B184" s="5" t="s">
        <v>85</v>
      </c>
      <c r="C184" s="91"/>
      <c r="D184" s="3">
        <f>SUM(D185:D190)</f>
        <v>96826.78</v>
      </c>
      <c r="E184" s="3">
        <f>SUM(E185:E190)</f>
        <v>339953.97000000003</v>
      </c>
      <c r="F184" s="3">
        <f>SUM(F185:F190)</f>
        <v>76163.63</v>
      </c>
      <c r="G184" s="3">
        <v>120000</v>
      </c>
      <c r="H184" s="3">
        <v>120000</v>
      </c>
      <c r="I184" s="3">
        <f>H184*1.055</f>
        <v>126599.99999999999</v>
      </c>
      <c r="J184" s="3">
        <f>I184*1.055</f>
        <v>133562.99999999997</v>
      </c>
    </row>
    <row r="185" spans="1:10" ht="14.25">
      <c r="A185" s="11">
        <v>32131</v>
      </c>
      <c r="B185" s="12" t="s">
        <v>98</v>
      </c>
      <c r="C185" s="83"/>
      <c r="D185" s="10">
        <v>96261.33</v>
      </c>
      <c r="E185" s="10">
        <v>32551.15</v>
      </c>
      <c r="F185" s="10">
        <v>72998.63</v>
      </c>
      <c r="G185" s="10">
        <v>120000</v>
      </c>
      <c r="H185" s="10">
        <v>120000</v>
      </c>
      <c r="I185" s="10"/>
      <c r="J185" s="10"/>
    </row>
    <row r="186" spans="1:10" ht="14.25">
      <c r="A186" s="11"/>
      <c r="B186" s="12" t="s">
        <v>382</v>
      </c>
      <c r="C186" s="83"/>
      <c r="D186" s="10"/>
      <c r="E186" s="10"/>
      <c r="F186" s="10"/>
      <c r="G186" s="10"/>
      <c r="H186" s="10">
        <v>15750</v>
      </c>
      <c r="I186" s="10"/>
      <c r="J186" s="10"/>
    </row>
    <row r="187" spans="1:10" ht="14.25">
      <c r="A187" s="11">
        <v>32132</v>
      </c>
      <c r="B187" s="12" t="s">
        <v>34</v>
      </c>
      <c r="C187" s="83"/>
      <c r="D187" s="10">
        <v>565.45</v>
      </c>
      <c r="E187" s="10">
        <v>600</v>
      </c>
      <c r="F187" s="10">
        <v>3165</v>
      </c>
      <c r="G187" s="10">
        <v>3000</v>
      </c>
      <c r="H187" s="10">
        <v>5000</v>
      </c>
      <c r="I187" s="10"/>
      <c r="J187" s="10"/>
    </row>
    <row r="188" spans="1:10" ht="14.25">
      <c r="A188" s="16"/>
      <c r="B188" s="12" t="s">
        <v>378</v>
      </c>
      <c r="C188" s="83"/>
      <c r="D188" s="10"/>
      <c r="E188" s="10">
        <v>11000</v>
      </c>
      <c r="F188" s="10"/>
      <c r="G188" s="10"/>
      <c r="H188" s="10">
        <v>24700</v>
      </c>
      <c r="I188" s="10">
        <v>7500</v>
      </c>
      <c r="J188" s="10"/>
    </row>
    <row r="189" spans="1:10" ht="14.25">
      <c r="A189" s="11">
        <v>32134</v>
      </c>
      <c r="B189" s="12" t="s">
        <v>35</v>
      </c>
      <c r="C189" s="83"/>
      <c r="D189" s="10"/>
      <c r="E189" s="10">
        <f>134901.41+160901.41</f>
        <v>295802.82</v>
      </c>
      <c r="F189" s="10"/>
      <c r="G189" s="10"/>
      <c r="H189" s="10"/>
      <c r="I189" s="10"/>
      <c r="J189" s="10"/>
    </row>
    <row r="190" spans="1:10" ht="14.25">
      <c r="A190" s="11">
        <v>32149</v>
      </c>
      <c r="B190" s="12" t="s">
        <v>156</v>
      </c>
      <c r="C190" s="83"/>
      <c r="D190" s="10"/>
      <c r="E190" s="10"/>
      <c r="F190" s="10"/>
      <c r="G190" s="10"/>
      <c r="H190" s="10"/>
      <c r="I190" s="10"/>
      <c r="J190" s="10"/>
    </row>
    <row r="191" spans="1:10" ht="15">
      <c r="A191" s="61" t="s">
        <v>9</v>
      </c>
      <c r="B191" s="64" t="s">
        <v>13</v>
      </c>
      <c r="C191" s="87"/>
      <c r="D191" s="67">
        <f>+D192+D217+D285+D290+D312+D313+D314</f>
        <v>7611682.91</v>
      </c>
      <c r="E191" s="67" t="e">
        <f>+E192+E217+E285+E290+E312+#REF!+#REF!+E313+#REF!+E314+#REF!+#REF!+E319+E320+E339+E341</f>
        <v>#REF!</v>
      </c>
      <c r="F191" s="67">
        <f>+F192+F217+F285+F290+F312+F313+F314</f>
        <v>4176933.0600000005</v>
      </c>
      <c r="G191" s="67">
        <f>+G192+G217+G285+G290+G312+G313+G314</f>
        <v>11880623.809999999</v>
      </c>
      <c r="H191" s="67">
        <f>+H192+H217+H312+H313+H314</f>
        <v>7079105.619999999</v>
      </c>
      <c r="I191" s="67">
        <f>+I192+I217+I312+I313+I314</f>
        <v>9432527.92125</v>
      </c>
      <c r="J191" s="67">
        <f>+J192+J217+J312+J313+J314</f>
        <v>10305520.56191875</v>
      </c>
    </row>
    <row r="192" spans="1:10" ht="15">
      <c r="A192" s="8">
        <v>322</v>
      </c>
      <c r="B192" s="2" t="s">
        <v>36</v>
      </c>
      <c r="C192" s="88"/>
      <c r="D192" s="3">
        <f>SUM(D193:D216)</f>
        <v>1149915.37</v>
      </c>
      <c r="E192" s="3">
        <f>SUM(E193:E216)</f>
        <v>517899.56</v>
      </c>
      <c r="F192" s="3">
        <f>SUM(F193:F216)</f>
        <v>566264.1300000001</v>
      </c>
      <c r="G192" s="3">
        <f>SUM(G193:G216)</f>
        <v>1432000</v>
      </c>
      <c r="H192" s="3">
        <f>SUM(H193:H216)</f>
        <v>1292928.75</v>
      </c>
      <c r="I192" s="3">
        <f>SUM(I193:I216)+(H192*1.055)</f>
        <v>1656658.92125</v>
      </c>
      <c r="J192" s="3">
        <f>SUM(J193:J216)+(I192*1.055)</f>
        <v>1966575.1619187498</v>
      </c>
    </row>
    <row r="193" spans="1:10" ht="14.25">
      <c r="A193" s="11">
        <v>32211</v>
      </c>
      <c r="B193" s="12" t="s">
        <v>4</v>
      </c>
      <c r="C193" s="97"/>
      <c r="D193" s="10">
        <v>149483.16</v>
      </c>
      <c r="E193" s="10">
        <v>30372.13</v>
      </c>
      <c r="F193" s="10">
        <v>51692.88</v>
      </c>
      <c r="G193" s="10">
        <v>170000</v>
      </c>
      <c r="H193" s="10">
        <v>100000</v>
      </c>
      <c r="I193" s="10"/>
      <c r="J193" s="10"/>
    </row>
    <row r="194" spans="1:10" ht="14.25">
      <c r="A194" s="11">
        <v>322111</v>
      </c>
      <c r="B194" s="12" t="s">
        <v>323</v>
      </c>
      <c r="C194" s="97"/>
      <c r="D194" s="10"/>
      <c r="E194" s="10"/>
      <c r="F194" s="10"/>
      <c r="G194" s="10"/>
      <c r="H194" s="10">
        <v>52480</v>
      </c>
      <c r="I194" s="10">
        <v>262400</v>
      </c>
      <c r="J194" s="10">
        <v>209920</v>
      </c>
    </row>
    <row r="195" spans="1:10" ht="14.25">
      <c r="A195" s="11">
        <v>322112</v>
      </c>
      <c r="B195" s="12" t="s">
        <v>331</v>
      </c>
      <c r="C195" s="97"/>
      <c r="D195" s="10"/>
      <c r="E195" s="10"/>
      <c r="F195" s="10"/>
      <c r="G195" s="10"/>
      <c r="H195" s="10">
        <v>17760</v>
      </c>
      <c r="I195" s="10">
        <v>17760</v>
      </c>
      <c r="J195" s="10">
        <v>8880</v>
      </c>
    </row>
    <row r="196" spans="1:13" s="72" customFormat="1" ht="14.25">
      <c r="A196" s="11">
        <v>322113</v>
      </c>
      <c r="B196" s="12" t="s">
        <v>345</v>
      </c>
      <c r="C196" s="97"/>
      <c r="D196" s="10"/>
      <c r="E196" s="10"/>
      <c r="F196" s="10"/>
      <c r="G196" s="10"/>
      <c r="H196" s="10">
        <v>18688.75</v>
      </c>
      <c r="I196" s="10">
        <v>12459.09</v>
      </c>
      <c r="J196" s="10">
        <v>0</v>
      </c>
      <c r="K196" s="4"/>
      <c r="L196" s="4"/>
      <c r="M196" s="4"/>
    </row>
    <row r="197" spans="1:10" s="72" customFormat="1" ht="14.25">
      <c r="A197" s="11">
        <v>32212</v>
      </c>
      <c r="B197" s="12" t="s">
        <v>99</v>
      </c>
      <c r="C197" s="83"/>
      <c r="D197" s="10">
        <v>5322.5</v>
      </c>
      <c r="E197" s="10">
        <v>10032.68</v>
      </c>
      <c r="F197" s="10">
        <v>7518.51</v>
      </c>
      <c r="G197" s="10">
        <v>6000</v>
      </c>
      <c r="H197" s="10">
        <v>10000</v>
      </c>
      <c r="I197" s="10"/>
      <c r="J197" s="10"/>
    </row>
    <row r="198" spans="1:10" ht="14.25">
      <c r="A198" s="11">
        <v>32213</v>
      </c>
      <c r="B198" s="12" t="s">
        <v>258</v>
      </c>
      <c r="C198" s="83"/>
      <c r="D198" s="10"/>
      <c r="E198" s="10"/>
      <c r="F198" s="10"/>
      <c r="G198" s="10"/>
      <c r="H198" s="10"/>
      <c r="I198" s="10"/>
      <c r="J198" s="10"/>
    </row>
    <row r="199" spans="1:13" ht="14.25">
      <c r="A199" s="11">
        <v>32214</v>
      </c>
      <c r="B199" s="12" t="s">
        <v>184</v>
      </c>
      <c r="C199" s="83"/>
      <c r="D199" s="10">
        <v>55651</v>
      </c>
      <c r="E199" s="10">
        <v>54408.59</v>
      </c>
      <c r="F199" s="10">
        <v>46924.92</v>
      </c>
      <c r="G199" s="10">
        <v>98000</v>
      </c>
      <c r="H199" s="10">
        <v>70000</v>
      </c>
      <c r="I199" s="10"/>
      <c r="J199" s="10"/>
      <c r="K199" s="72"/>
      <c r="L199" s="72"/>
      <c r="M199" s="72"/>
    </row>
    <row r="200" spans="1:13" ht="14.25">
      <c r="A200" s="11">
        <v>32216</v>
      </c>
      <c r="B200" s="12" t="s">
        <v>224</v>
      </c>
      <c r="C200" s="83"/>
      <c r="D200" s="10"/>
      <c r="E200" s="10"/>
      <c r="F200" s="10">
        <v>633.13</v>
      </c>
      <c r="G200" s="10"/>
      <c r="H200" s="10">
        <v>1000</v>
      </c>
      <c r="I200" s="10"/>
      <c r="J200" s="10"/>
      <c r="K200" s="72"/>
      <c r="L200" s="72"/>
      <c r="M200" s="72"/>
    </row>
    <row r="201" spans="1:13" ht="14.25">
      <c r="A201" s="11">
        <v>32218</v>
      </c>
      <c r="B201" s="12" t="s">
        <v>101</v>
      </c>
      <c r="C201" s="90"/>
      <c r="D201" s="10"/>
      <c r="E201" s="10">
        <v>6007.23</v>
      </c>
      <c r="F201" s="10"/>
      <c r="G201" s="10"/>
      <c r="H201" s="10"/>
      <c r="I201" s="10"/>
      <c r="J201" s="10"/>
      <c r="K201" s="72"/>
      <c r="L201" s="72"/>
      <c r="M201" s="72"/>
    </row>
    <row r="202" spans="1:10" ht="14.25">
      <c r="A202" s="11">
        <v>32219</v>
      </c>
      <c r="B202" s="12" t="s">
        <v>206</v>
      </c>
      <c r="C202" s="83"/>
      <c r="D202" s="10">
        <v>14024.31</v>
      </c>
      <c r="E202" s="10">
        <v>3426.87</v>
      </c>
      <c r="F202" s="10">
        <v>272.23</v>
      </c>
      <c r="G202" s="10">
        <v>30000</v>
      </c>
      <c r="H202" s="10">
        <v>2000</v>
      </c>
      <c r="I202" s="10"/>
      <c r="J202" s="10"/>
    </row>
    <row r="203" spans="1:10" ht="14.25">
      <c r="A203" s="11">
        <v>32221</v>
      </c>
      <c r="B203" s="12" t="s">
        <v>225</v>
      </c>
      <c r="C203" s="83"/>
      <c r="D203" s="10">
        <v>13688.65</v>
      </c>
      <c r="E203" s="10"/>
      <c r="F203" s="10"/>
      <c r="G203" s="10">
        <v>25000</v>
      </c>
      <c r="H203" s="10">
        <v>10000</v>
      </c>
      <c r="I203" s="10"/>
      <c r="J203" s="10"/>
    </row>
    <row r="204" spans="1:10" ht="14.25">
      <c r="A204" s="11">
        <v>32224</v>
      </c>
      <c r="B204" s="12" t="s">
        <v>241</v>
      </c>
      <c r="C204" s="83"/>
      <c r="D204" s="10"/>
      <c r="E204" s="10"/>
      <c r="F204" s="10"/>
      <c r="G204" s="10"/>
      <c r="H204" s="10"/>
      <c r="I204" s="10"/>
      <c r="J204" s="10"/>
    </row>
    <row r="205" spans="1:10" ht="14.25">
      <c r="A205" s="11">
        <v>32229</v>
      </c>
      <c r="B205" s="12" t="s">
        <v>157</v>
      </c>
      <c r="C205" s="83" t="s">
        <v>197</v>
      </c>
      <c r="D205" s="10">
        <v>43521.42</v>
      </c>
      <c r="E205" s="10">
        <f>21889.37</f>
        <v>21889.37</v>
      </c>
      <c r="F205" s="10">
        <v>33041.1</v>
      </c>
      <c r="G205" s="10">
        <v>150000</v>
      </c>
      <c r="H205" s="10">
        <v>70000</v>
      </c>
      <c r="I205" s="10"/>
      <c r="J205" s="10"/>
    </row>
    <row r="206" spans="1:10" ht="14.25">
      <c r="A206" s="11"/>
      <c r="B206" s="12" t="s">
        <v>369</v>
      </c>
      <c r="C206" s="83"/>
      <c r="D206" s="10"/>
      <c r="E206" s="10"/>
      <c r="F206" s="10"/>
      <c r="G206" s="10"/>
      <c r="H206" s="10">
        <v>80000</v>
      </c>
      <c r="I206" s="10"/>
      <c r="J206" s="10"/>
    </row>
    <row r="207" spans="1:10" ht="14.25">
      <c r="A207" s="11">
        <v>32231</v>
      </c>
      <c r="B207" s="12" t="s">
        <v>37</v>
      </c>
      <c r="C207" s="83"/>
      <c r="D207" s="10">
        <v>223022.3</v>
      </c>
      <c r="E207" s="10">
        <v>138194.95</v>
      </c>
      <c r="F207" s="10">
        <v>102662.67</v>
      </c>
      <c r="G207" s="10">
        <v>220000</v>
      </c>
      <c r="H207" s="10">
        <v>200000</v>
      </c>
      <c r="I207" s="10"/>
      <c r="J207" s="10"/>
    </row>
    <row r="208" spans="1:10" ht="14.25">
      <c r="A208" s="11">
        <v>32232</v>
      </c>
      <c r="B208" s="12" t="s">
        <v>142</v>
      </c>
      <c r="C208" s="83"/>
      <c r="D208" s="10">
        <v>145862.45</v>
      </c>
      <c r="E208" s="10">
        <v>129862.2</v>
      </c>
      <c r="F208" s="10">
        <v>132979.68</v>
      </c>
      <c r="G208" s="10">
        <v>130000</v>
      </c>
      <c r="H208" s="10">
        <v>150000</v>
      </c>
      <c r="I208" s="10"/>
      <c r="J208" s="10"/>
    </row>
    <row r="209" spans="1:10" ht="14.25">
      <c r="A209" s="11">
        <v>32233</v>
      </c>
      <c r="B209" s="12" t="s">
        <v>25</v>
      </c>
      <c r="C209" s="83"/>
      <c r="D209" s="10">
        <v>128339.98</v>
      </c>
      <c r="E209" s="10">
        <v>90199.88</v>
      </c>
      <c r="F209" s="10">
        <v>67978.33</v>
      </c>
      <c r="G209" s="10">
        <v>80000</v>
      </c>
      <c r="H209" s="10">
        <v>130000</v>
      </c>
      <c r="I209" s="10"/>
      <c r="J209" s="10"/>
    </row>
    <row r="210" spans="1:10" ht="14.25">
      <c r="A210" s="11">
        <v>32234</v>
      </c>
      <c r="B210" s="12" t="s">
        <v>102</v>
      </c>
      <c r="C210" s="83"/>
      <c r="D210" s="10">
        <v>5408.8</v>
      </c>
      <c r="E210" s="10"/>
      <c r="F210" s="10">
        <v>439.34</v>
      </c>
      <c r="G210" s="10"/>
      <c r="H210" s="10">
        <v>1000</v>
      </c>
      <c r="I210" s="10"/>
      <c r="J210" s="10"/>
    </row>
    <row r="211" spans="1:10" ht="28.5">
      <c r="A211" s="98" t="s">
        <v>185</v>
      </c>
      <c r="B211" s="99" t="s">
        <v>186</v>
      </c>
      <c r="C211" s="83"/>
      <c r="D211" s="10"/>
      <c r="E211" s="10"/>
      <c r="F211" s="10"/>
      <c r="G211" s="10">
        <v>100000</v>
      </c>
      <c r="H211" s="10">
        <v>100000</v>
      </c>
      <c r="I211" s="10"/>
      <c r="J211" s="10"/>
    </row>
    <row r="212" spans="1:10" ht="28.5">
      <c r="A212" s="98" t="s">
        <v>187</v>
      </c>
      <c r="B212" s="99" t="s">
        <v>188</v>
      </c>
      <c r="C212" s="83"/>
      <c r="D212" s="10">
        <v>227292.38</v>
      </c>
      <c r="E212" s="10"/>
      <c r="F212" s="114">
        <v>36775.76</v>
      </c>
      <c r="G212" s="10">
        <v>230000</v>
      </c>
      <c r="H212" s="10">
        <v>150000</v>
      </c>
      <c r="I212" s="10"/>
      <c r="J212" s="10"/>
    </row>
    <row r="213" spans="1:10" ht="28.5">
      <c r="A213" s="98" t="s">
        <v>189</v>
      </c>
      <c r="B213" s="99" t="s">
        <v>190</v>
      </c>
      <c r="C213" s="83"/>
      <c r="D213" s="10">
        <v>34108.2</v>
      </c>
      <c r="E213" s="10">
        <v>3450.98</v>
      </c>
      <c r="F213" s="10"/>
      <c r="G213" s="10">
        <v>50000</v>
      </c>
      <c r="H213" s="10">
        <v>5000</v>
      </c>
      <c r="I213" s="10"/>
      <c r="J213" s="10"/>
    </row>
    <row r="214" spans="1:10" ht="14.25">
      <c r="A214" s="11">
        <v>32251</v>
      </c>
      <c r="B214" s="12" t="s">
        <v>28</v>
      </c>
      <c r="C214" s="97"/>
      <c r="D214" s="10">
        <v>5877.1</v>
      </c>
      <c r="E214" s="10">
        <v>733.81</v>
      </c>
      <c r="F214" s="10">
        <v>281.95</v>
      </c>
      <c r="G214" s="10">
        <v>20000</v>
      </c>
      <c r="H214" s="10">
        <v>10000</v>
      </c>
      <c r="I214" s="10"/>
      <c r="J214" s="10"/>
    </row>
    <row r="215" spans="1:10" ht="14.25">
      <c r="A215" s="11">
        <v>32271</v>
      </c>
      <c r="B215" s="12" t="s">
        <v>100</v>
      </c>
      <c r="C215" s="83"/>
      <c r="D215" s="10">
        <v>5050.62</v>
      </c>
      <c r="E215" s="10">
        <v>29320.87</v>
      </c>
      <c r="F215" s="10">
        <v>5188.63</v>
      </c>
      <c r="G215" s="10">
        <v>3000</v>
      </c>
      <c r="H215" s="10">
        <v>5000</v>
      </c>
      <c r="I215" s="10"/>
      <c r="J215" s="10"/>
    </row>
    <row r="216" spans="1:10" ht="14.25">
      <c r="A216" s="11">
        <v>322711</v>
      </c>
      <c r="B216" s="12" t="s">
        <v>269</v>
      </c>
      <c r="C216" s="90"/>
      <c r="D216" s="10">
        <v>93262.5</v>
      </c>
      <c r="E216" s="10"/>
      <c r="F216" s="10">
        <v>79875</v>
      </c>
      <c r="G216" s="10">
        <v>120000</v>
      </c>
      <c r="H216" s="10">
        <v>110000</v>
      </c>
      <c r="I216" s="10"/>
      <c r="J216" s="10"/>
    </row>
    <row r="217" spans="1:10" ht="15">
      <c r="A217" s="8">
        <v>323</v>
      </c>
      <c r="B217" s="2" t="s">
        <v>38</v>
      </c>
      <c r="C217" s="88"/>
      <c r="D217" s="3">
        <f>SUM(D218:D273)+SUM(D280:D283)</f>
        <v>5280052.8100000005</v>
      </c>
      <c r="E217" s="3">
        <f>SUM(E218:E224)+SUM(E229:E273)+SUM(E280:E282)</f>
        <v>3299521.89</v>
      </c>
      <c r="F217" s="3">
        <f>SUM(F218:F283)</f>
        <v>3137415.1300000004</v>
      </c>
      <c r="G217" s="3">
        <f>SUM(G218:G224)+SUM(G229:G273)+SUM(G280:G282)</f>
        <v>9840623.809999999</v>
      </c>
      <c r="H217" s="3">
        <f>SUM(H218:H224)+SUM(H229:H273)+SUM(H280:H284)+H285+H290</f>
        <v>5786176.869999999</v>
      </c>
      <c r="I217" s="3">
        <f>7770544+I223</f>
        <v>7775869</v>
      </c>
      <c r="J217" s="3">
        <f>8333620.4+J223</f>
        <v>8338945.4</v>
      </c>
    </row>
    <row r="218" spans="1:10" ht="14.25">
      <c r="A218" s="11">
        <v>32311</v>
      </c>
      <c r="B218" s="12" t="s">
        <v>39</v>
      </c>
      <c r="C218" s="83"/>
      <c r="D218" s="10">
        <v>22953.62</v>
      </c>
      <c r="E218" s="10">
        <v>24083.71</v>
      </c>
      <c r="F218" s="10">
        <v>21069.99</v>
      </c>
      <c r="G218" s="10">
        <v>30000</v>
      </c>
      <c r="H218" s="10">
        <v>30000</v>
      </c>
      <c r="I218" s="10"/>
      <c r="J218" s="10"/>
    </row>
    <row r="219" spans="1:10" ht="14.25">
      <c r="A219" s="11">
        <v>32312</v>
      </c>
      <c r="B219" s="12" t="s">
        <v>103</v>
      </c>
      <c r="C219" s="83"/>
      <c r="D219" s="10">
        <v>2555.91</v>
      </c>
      <c r="E219" s="10"/>
      <c r="F219" s="10">
        <v>1999.98</v>
      </c>
      <c r="G219" s="10">
        <v>5000</v>
      </c>
      <c r="H219" s="10">
        <v>5000</v>
      </c>
      <c r="I219" s="10"/>
      <c r="J219" s="10"/>
    </row>
    <row r="220" spans="1:10" ht="14.25">
      <c r="A220" s="11">
        <v>32313</v>
      </c>
      <c r="B220" s="12" t="s">
        <v>104</v>
      </c>
      <c r="C220" s="83"/>
      <c r="D220" s="10">
        <v>16983.7</v>
      </c>
      <c r="E220" s="10">
        <v>9800.95</v>
      </c>
      <c r="F220" s="10">
        <v>10381.85</v>
      </c>
      <c r="G220" s="10">
        <v>20000</v>
      </c>
      <c r="H220" s="10">
        <v>20000</v>
      </c>
      <c r="I220" s="10"/>
      <c r="J220" s="10"/>
    </row>
    <row r="221" spans="1:10" ht="14.25">
      <c r="A221" s="11">
        <v>32314</v>
      </c>
      <c r="B221" s="12" t="s">
        <v>300</v>
      </c>
      <c r="C221" s="83"/>
      <c r="D221" s="10">
        <v>10701.93</v>
      </c>
      <c r="E221" s="10">
        <v>1000</v>
      </c>
      <c r="F221" s="10"/>
      <c r="G221" s="10"/>
      <c r="H221" s="10"/>
      <c r="I221" s="10"/>
      <c r="J221" s="10"/>
    </row>
    <row r="222" spans="1:10" ht="14.25">
      <c r="A222" s="11">
        <v>32319</v>
      </c>
      <c r="B222" s="12" t="s">
        <v>158</v>
      </c>
      <c r="C222" s="83" t="s">
        <v>191</v>
      </c>
      <c r="D222" s="10">
        <v>92780.41</v>
      </c>
      <c r="E222" s="10">
        <v>53783.79</v>
      </c>
      <c r="F222" s="10">
        <v>59829.9</v>
      </c>
      <c r="G222" s="10">
        <v>100000</v>
      </c>
      <c r="H222" s="10">
        <v>100000</v>
      </c>
      <c r="I222" s="10"/>
      <c r="J222" s="10"/>
    </row>
    <row r="223" spans="1:10" ht="14.25">
      <c r="A223" s="11"/>
      <c r="B223" s="12" t="s">
        <v>387</v>
      </c>
      <c r="C223" s="83"/>
      <c r="D223" s="10"/>
      <c r="E223" s="10"/>
      <c r="F223" s="10"/>
      <c r="G223" s="10"/>
      <c r="H223" s="10"/>
      <c r="I223" s="10">
        <v>5325</v>
      </c>
      <c r="J223" s="10">
        <v>5325</v>
      </c>
    </row>
    <row r="224" spans="1:10" ht="14.25">
      <c r="A224" s="11">
        <v>32321</v>
      </c>
      <c r="B224" s="12" t="s">
        <v>105</v>
      </c>
      <c r="C224" s="83"/>
      <c r="D224" s="10">
        <v>2040</v>
      </c>
      <c r="E224" s="10">
        <v>21353.77</v>
      </c>
      <c r="F224" s="10">
        <v>30001.25</v>
      </c>
      <c r="G224" s="10">
        <f>SUM(G225:G228)</f>
        <v>4949623.81</v>
      </c>
      <c r="H224" s="10"/>
      <c r="I224" s="10">
        <f>SUM(I225:I228)</f>
        <v>0</v>
      </c>
      <c r="J224" s="10">
        <f>SUM(J225:J228)</f>
        <v>0</v>
      </c>
    </row>
    <row r="225" spans="1:10" ht="14.25">
      <c r="A225" s="11"/>
      <c r="B225" s="70" t="s">
        <v>262</v>
      </c>
      <c r="C225" s="83"/>
      <c r="D225" s="10"/>
      <c r="E225" s="10"/>
      <c r="F225" s="10"/>
      <c r="G225" s="71">
        <v>618750</v>
      </c>
      <c r="H225" s="71">
        <v>618750</v>
      </c>
      <c r="I225" s="71"/>
      <c r="J225" s="71"/>
    </row>
    <row r="226" spans="1:10" ht="14.25">
      <c r="A226" s="11"/>
      <c r="B226" s="70" t="s">
        <v>205</v>
      </c>
      <c r="C226" s="83"/>
      <c r="D226" s="10"/>
      <c r="E226" s="9"/>
      <c r="F226" s="10"/>
      <c r="G226" s="71">
        <v>1653325</v>
      </c>
      <c r="H226" s="71"/>
      <c r="I226" s="71"/>
      <c r="J226" s="71"/>
    </row>
    <row r="227" spans="1:10" ht="14.25">
      <c r="A227" s="11"/>
      <c r="B227" s="70" t="s">
        <v>268</v>
      </c>
      <c r="C227" s="83"/>
      <c r="D227" s="10"/>
      <c r="E227" s="9"/>
      <c r="F227" s="10"/>
      <c r="G227" s="71">
        <v>2500000</v>
      </c>
      <c r="H227" s="71"/>
      <c r="I227" s="71"/>
      <c r="J227" s="71"/>
    </row>
    <row r="228" spans="1:10" ht="14.25">
      <c r="A228" s="11"/>
      <c r="B228" s="70" t="s">
        <v>329</v>
      </c>
      <c r="C228" s="83"/>
      <c r="D228" s="10"/>
      <c r="E228" s="9"/>
      <c r="F228" s="10"/>
      <c r="G228" s="71">
        <v>177548.81</v>
      </c>
      <c r="H228" s="71">
        <v>1200000</v>
      </c>
      <c r="I228" s="71"/>
      <c r="J228" s="71"/>
    </row>
    <row r="229" spans="1:10" ht="14.25">
      <c r="A229" s="11">
        <v>32322</v>
      </c>
      <c r="B229" s="12" t="s">
        <v>106</v>
      </c>
      <c r="C229" s="83"/>
      <c r="D229" s="10">
        <v>178198.74</v>
      </c>
      <c r="E229" s="10">
        <v>75411.26</v>
      </c>
      <c r="F229" s="10">
        <v>81948.86</v>
      </c>
      <c r="G229" s="10">
        <v>200000</v>
      </c>
      <c r="H229" s="10">
        <v>200000</v>
      </c>
      <c r="I229" s="10"/>
      <c r="J229" s="10"/>
    </row>
    <row r="230" spans="1:10" ht="14.25">
      <c r="A230" s="11">
        <v>323221</v>
      </c>
      <c r="B230" s="12" t="s">
        <v>313</v>
      </c>
      <c r="C230" s="83"/>
      <c r="D230" s="10"/>
      <c r="E230" s="10"/>
      <c r="F230" s="10"/>
      <c r="G230" s="10"/>
      <c r="H230" s="10">
        <v>80000</v>
      </c>
      <c r="I230" s="10">
        <v>0</v>
      </c>
      <c r="J230" s="10">
        <v>0</v>
      </c>
    </row>
    <row r="231" spans="1:10" ht="14.25">
      <c r="A231" s="11">
        <v>323222</v>
      </c>
      <c r="B231" s="12" t="s">
        <v>322</v>
      </c>
      <c r="C231" s="83"/>
      <c r="D231" s="10"/>
      <c r="E231" s="10"/>
      <c r="F231" s="10"/>
      <c r="G231" s="10"/>
      <c r="H231" s="10">
        <v>104500</v>
      </c>
      <c r="I231" s="10"/>
      <c r="J231" s="10"/>
    </row>
    <row r="232" spans="1:10" ht="14.25">
      <c r="A232" s="11">
        <v>32326</v>
      </c>
      <c r="B232" s="12" t="s">
        <v>40</v>
      </c>
      <c r="C232" s="83" t="s">
        <v>198</v>
      </c>
      <c r="D232" s="10"/>
      <c r="E232" s="10">
        <v>16681</v>
      </c>
      <c r="F232" s="10"/>
      <c r="G232" s="10"/>
      <c r="H232" s="10"/>
      <c r="I232" s="10"/>
      <c r="J232" s="10"/>
    </row>
    <row r="233" spans="1:10" ht="13.5" customHeight="1">
      <c r="A233" s="11">
        <v>32329</v>
      </c>
      <c r="B233" s="12" t="s">
        <v>107</v>
      </c>
      <c r="C233" s="83"/>
      <c r="D233" s="10">
        <v>28330.1</v>
      </c>
      <c r="E233" s="10">
        <v>7673.75</v>
      </c>
      <c r="F233" s="10">
        <v>2540</v>
      </c>
      <c r="G233" s="10">
        <v>55000</v>
      </c>
      <c r="H233" s="10">
        <v>10000</v>
      </c>
      <c r="I233" s="10"/>
      <c r="J233" s="10"/>
    </row>
    <row r="234" spans="1:10" ht="14.25">
      <c r="A234" s="11">
        <v>32331</v>
      </c>
      <c r="B234" s="12" t="s">
        <v>41</v>
      </c>
      <c r="C234" s="83"/>
      <c r="D234" s="10"/>
      <c r="E234" s="10">
        <v>2500</v>
      </c>
      <c r="F234" s="10"/>
      <c r="G234" s="10"/>
      <c r="H234" s="10"/>
      <c r="I234" s="10"/>
      <c r="J234" s="10"/>
    </row>
    <row r="235" spans="1:10" ht="14.25">
      <c r="A235" s="11">
        <v>32332</v>
      </c>
      <c r="B235" s="12" t="s">
        <v>42</v>
      </c>
      <c r="C235" s="83"/>
      <c r="D235" s="10">
        <v>15199.38</v>
      </c>
      <c r="E235" s="10">
        <v>21413.28</v>
      </c>
      <c r="F235" s="10">
        <v>10130</v>
      </c>
      <c r="G235" s="10">
        <v>20000</v>
      </c>
      <c r="H235" s="10">
        <v>20000</v>
      </c>
      <c r="I235" s="10"/>
      <c r="J235" s="10"/>
    </row>
    <row r="236" spans="1:10" ht="14.25">
      <c r="A236" s="11"/>
      <c r="B236" s="12" t="s">
        <v>139</v>
      </c>
      <c r="C236" s="90"/>
      <c r="D236" s="10"/>
      <c r="E236" s="10"/>
      <c r="F236" s="10"/>
      <c r="G236" s="10"/>
      <c r="H236" s="10"/>
      <c r="I236" s="10"/>
      <c r="J236" s="10"/>
    </row>
    <row r="237" spans="1:10" ht="14.25">
      <c r="A237" s="11">
        <v>32333</v>
      </c>
      <c r="B237" s="12" t="s">
        <v>259</v>
      </c>
      <c r="C237" s="83"/>
      <c r="D237" s="10"/>
      <c r="E237" s="10">
        <v>6351.25</v>
      </c>
      <c r="F237" s="10"/>
      <c r="G237" s="10"/>
      <c r="H237" s="10"/>
      <c r="I237" s="10"/>
      <c r="J237" s="10"/>
    </row>
    <row r="238" spans="1:10" ht="14.25">
      <c r="A238" s="11">
        <v>32334</v>
      </c>
      <c r="B238" s="12" t="s">
        <v>288</v>
      </c>
      <c r="C238" s="83"/>
      <c r="D238" s="10"/>
      <c r="E238" s="10"/>
      <c r="F238" s="10">
        <v>812.5</v>
      </c>
      <c r="G238" s="10"/>
      <c r="H238" s="10">
        <v>2000</v>
      </c>
      <c r="I238" s="10"/>
      <c r="J238" s="10"/>
    </row>
    <row r="239" spans="1:10" ht="14.25">
      <c r="A239" s="11">
        <v>32334</v>
      </c>
      <c r="B239" s="12" t="s">
        <v>386</v>
      </c>
      <c r="C239" s="83"/>
      <c r="D239" s="10"/>
      <c r="E239" s="10"/>
      <c r="F239" s="10"/>
      <c r="G239" s="10"/>
      <c r="H239" s="10">
        <v>7500</v>
      </c>
      <c r="I239" s="10"/>
      <c r="J239" s="10"/>
    </row>
    <row r="240" spans="1:10" ht="14.25">
      <c r="A240" s="11">
        <v>32339</v>
      </c>
      <c r="B240" s="12" t="s">
        <v>108</v>
      </c>
      <c r="C240" s="83"/>
      <c r="D240" s="10">
        <v>77384.39</v>
      </c>
      <c r="E240" s="10">
        <v>68045.96</v>
      </c>
      <c r="F240" s="10">
        <v>42396.26</v>
      </c>
      <c r="G240" s="10">
        <v>80000</v>
      </c>
      <c r="H240" s="10">
        <v>80000</v>
      </c>
      <c r="I240" s="10"/>
      <c r="J240" s="10"/>
    </row>
    <row r="241" spans="1:10" ht="14.25">
      <c r="A241" s="11">
        <v>323391</v>
      </c>
      <c r="B241" s="12" t="s">
        <v>325</v>
      </c>
      <c r="C241" s="83"/>
      <c r="D241" s="10"/>
      <c r="E241" s="10"/>
      <c r="F241" s="10"/>
      <c r="G241" s="10"/>
      <c r="H241" s="10">
        <v>8285</v>
      </c>
      <c r="I241" s="10"/>
      <c r="J241" s="10"/>
    </row>
    <row r="242" spans="1:10" ht="14.25">
      <c r="A242" s="11">
        <v>32341</v>
      </c>
      <c r="B242" s="12" t="s">
        <v>26</v>
      </c>
      <c r="C242" s="83"/>
      <c r="D242" s="10">
        <v>55016.25</v>
      </c>
      <c r="E242" s="10">
        <v>40142.68</v>
      </c>
      <c r="F242" s="10">
        <v>18956.74</v>
      </c>
      <c r="G242" s="10">
        <v>90000</v>
      </c>
      <c r="H242" s="10">
        <v>40000</v>
      </c>
      <c r="I242" s="10"/>
      <c r="J242" s="10"/>
    </row>
    <row r="243" spans="1:10" ht="14.25">
      <c r="A243" s="11">
        <v>32342</v>
      </c>
      <c r="B243" s="12" t="s">
        <v>27</v>
      </c>
      <c r="C243" s="83"/>
      <c r="D243" s="10">
        <v>21784.68</v>
      </c>
      <c r="E243" s="10">
        <v>13673.44</v>
      </c>
      <c r="F243" s="10">
        <v>12398.12</v>
      </c>
      <c r="G243" s="10">
        <v>25000</v>
      </c>
      <c r="H243" s="10">
        <v>25000</v>
      </c>
      <c r="I243" s="10"/>
      <c r="J243" s="10"/>
    </row>
    <row r="244" spans="1:10" ht="14.25">
      <c r="A244" s="11">
        <v>32344</v>
      </c>
      <c r="B244" s="12" t="s">
        <v>226</v>
      </c>
      <c r="C244" s="83"/>
      <c r="D244" s="10">
        <v>5175.01</v>
      </c>
      <c r="E244" s="10"/>
      <c r="F244" s="10"/>
      <c r="G244" s="10">
        <v>7000</v>
      </c>
      <c r="H244" s="10">
        <v>7000</v>
      </c>
      <c r="I244" s="10"/>
      <c r="J244" s="10"/>
    </row>
    <row r="245" spans="1:10" ht="14.25">
      <c r="A245" s="11">
        <v>32349</v>
      </c>
      <c r="B245" s="12" t="s">
        <v>110</v>
      </c>
      <c r="C245" s="83"/>
      <c r="D245" s="10">
        <v>53475.36</v>
      </c>
      <c r="E245" s="10">
        <f>29277.42+9406.4</f>
        <v>38683.82</v>
      </c>
      <c r="F245" s="10">
        <v>43465.23</v>
      </c>
      <c r="G245" s="18">
        <v>60000</v>
      </c>
      <c r="H245" s="18">
        <v>70000</v>
      </c>
      <c r="I245" s="18"/>
      <c r="J245" s="18"/>
    </row>
    <row r="246" spans="1:10" ht="14.25">
      <c r="A246" s="11">
        <v>32351</v>
      </c>
      <c r="B246" s="12" t="s">
        <v>227</v>
      </c>
      <c r="C246" s="83"/>
      <c r="D246" s="10">
        <v>1900</v>
      </c>
      <c r="E246" s="10"/>
      <c r="F246" s="10">
        <v>7420</v>
      </c>
      <c r="G246" s="10">
        <v>3000</v>
      </c>
      <c r="H246" s="10">
        <v>10000</v>
      </c>
      <c r="I246" s="10"/>
      <c r="J246" s="10"/>
    </row>
    <row r="247" spans="1:10" ht="14.25">
      <c r="A247" s="11">
        <v>32352</v>
      </c>
      <c r="B247" s="12" t="s">
        <v>228</v>
      </c>
      <c r="C247" s="83"/>
      <c r="D247" s="10">
        <v>74027.5</v>
      </c>
      <c r="E247" s="10"/>
      <c r="F247" s="10">
        <v>221535</v>
      </c>
      <c r="G247" s="10">
        <v>80000</v>
      </c>
      <c r="H247" s="10">
        <v>200000</v>
      </c>
      <c r="I247" s="10"/>
      <c r="J247" s="10"/>
    </row>
    <row r="248" spans="1:10" ht="14.25">
      <c r="A248" s="11">
        <v>32353</v>
      </c>
      <c r="B248" s="12" t="s">
        <v>289</v>
      </c>
      <c r="C248" s="83"/>
      <c r="D248" s="10"/>
      <c r="E248" s="10"/>
      <c r="F248" s="10">
        <v>6711.95</v>
      </c>
      <c r="G248" s="10"/>
      <c r="H248" s="10">
        <v>15000</v>
      </c>
      <c r="I248" s="10"/>
      <c r="J248" s="10"/>
    </row>
    <row r="249" spans="1:10" ht="14.25">
      <c r="A249" s="11">
        <v>32354</v>
      </c>
      <c r="B249" s="12" t="s">
        <v>58</v>
      </c>
      <c r="C249" s="83"/>
      <c r="D249" s="10">
        <v>3139.93</v>
      </c>
      <c r="E249" s="10"/>
      <c r="F249" s="10"/>
      <c r="G249" s="10">
        <v>15000</v>
      </c>
      <c r="H249" s="10">
        <v>5000</v>
      </c>
      <c r="I249" s="10"/>
      <c r="J249" s="10"/>
    </row>
    <row r="250" spans="1:10" ht="14.25">
      <c r="A250" s="11">
        <v>32355</v>
      </c>
      <c r="B250" s="12" t="s">
        <v>290</v>
      </c>
      <c r="C250" s="83"/>
      <c r="D250" s="10"/>
      <c r="E250" s="10"/>
      <c r="F250" s="10">
        <v>4075</v>
      </c>
      <c r="G250" s="10"/>
      <c r="H250" s="10">
        <v>5000</v>
      </c>
      <c r="I250" s="10"/>
      <c r="J250" s="10"/>
    </row>
    <row r="251" spans="1:10" ht="14.25">
      <c r="A251" s="11">
        <v>32361</v>
      </c>
      <c r="B251" s="12" t="s">
        <v>301</v>
      </c>
      <c r="C251" s="83"/>
      <c r="D251" s="10">
        <v>13590</v>
      </c>
      <c r="E251" s="10"/>
      <c r="F251" s="10">
        <v>17165</v>
      </c>
      <c r="G251" s="10">
        <v>30000</v>
      </c>
      <c r="H251" s="10">
        <v>20000</v>
      </c>
      <c r="I251" s="10"/>
      <c r="J251" s="10"/>
    </row>
    <row r="252" spans="1:10" ht="14.25">
      <c r="A252" s="11">
        <v>32363</v>
      </c>
      <c r="B252" s="12" t="s">
        <v>229</v>
      </c>
      <c r="C252" s="83"/>
      <c r="D252" s="10"/>
      <c r="E252" s="10"/>
      <c r="F252" s="10"/>
      <c r="G252" s="10"/>
      <c r="H252" s="10"/>
      <c r="I252" s="10"/>
      <c r="J252" s="10"/>
    </row>
    <row r="253" spans="1:10" ht="14.25">
      <c r="A253" s="17">
        <v>32371</v>
      </c>
      <c r="B253" s="12" t="s">
        <v>43</v>
      </c>
      <c r="C253" s="83"/>
      <c r="D253" s="10">
        <v>112529.65</v>
      </c>
      <c r="E253" s="10">
        <v>62803.23</v>
      </c>
      <c r="F253" s="10">
        <v>176804.13</v>
      </c>
      <c r="G253" s="10">
        <v>130000</v>
      </c>
      <c r="H253" s="10">
        <v>105000</v>
      </c>
      <c r="I253" s="10">
        <v>50700</v>
      </c>
      <c r="J253" s="10">
        <v>35000</v>
      </c>
    </row>
    <row r="254" spans="1:10" ht="14.25">
      <c r="A254" s="17">
        <v>32372</v>
      </c>
      <c r="B254" s="12" t="s">
        <v>44</v>
      </c>
      <c r="C254" s="83"/>
      <c r="D254" s="10">
        <v>2704405.67</v>
      </c>
      <c r="E254" s="10">
        <v>2482209.22</v>
      </c>
      <c r="F254" s="112">
        <v>1546774.68</v>
      </c>
      <c r="G254" s="10">
        <v>3100000</v>
      </c>
      <c r="H254" s="10">
        <v>2500000</v>
      </c>
      <c r="I254" s="10"/>
      <c r="J254" s="10"/>
    </row>
    <row r="255" spans="1:10" ht="14.25">
      <c r="A255" s="11">
        <v>32374</v>
      </c>
      <c r="B255" s="12" t="s">
        <v>152</v>
      </c>
      <c r="C255" s="83"/>
      <c r="D255" s="10"/>
      <c r="E255" s="10">
        <v>3125</v>
      </c>
      <c r="F255" s="10">
        <v>28750</v>
      </c>
      <c r="G255" s="10"/>
      <c r="H255" s="10"/>
      <c r="I255" s="10"/>
      <c r="J255" s="10"/>
    </row>
    <row r="256" spans="1:10" ht="14.25">
      <c r="A256" s="11">
        <v>323741</v>
      </c>
      <c r="B256" s="12" t="s">
        <v>327</v>
      </c>
      <c r="C256" s="83"/>
      <c r="D256" s="10"/>
      <c r="E256" s="10"/>
      <c r="F256" s="10"/>
      <c r="G256" s="10"/>
      <c r="H256" s="10"/>
      <c r="I256" s="10">
        <v>20718</v>
      </c>
      <c r="J256" s="10"/>
    </row>
    <row r="257" spans="1:10" ht="14.25">
      <c r="A257" s="11">
        <v>32375</v>
      </c>
      <c r="B257" s="12" t="s">
        <v>230</v>
      </c>
      <c r="C257" s="83"/>
      <c r="D257" s="10"/>
      <c r="E257" s="10"/>
      <c r="F257" s="10"/>
      <c r="G257" s="10">
        <v>10000</v>
      </c>
      <c r="H257" s="10"/>
      <c r="I257" s="10"/>
      <c r="J257" s="10"/>
    </row>
    <row r="258" spans="1:10" ht="14.25">
      <c r="A258" s="11">
        <v>32376</v>
      </c>
      <c r="B258" s="12" t="s">
        <v>260</v>
      </c>
      <c r="C258" s="83"/>
      <c r="D258" s="10"/>
      <c r="E258" s="10"/>
      <c r="F258" s="10"/>
      <c r="G258" s="10"/>
      <c r="H258" s="10"/>
      <c r="I258" s="10"/>
      <c r="J258" s="10"/>
    </row>
    <row r="259" spans="1:10" ht="14.25">
      <c r="A259" s="11">
        <v>32377</v>
      </c>
      <c r="B259" s="12" t="s">
        <v>291</v>
      </c>
      <c r="C259" s="83"/>
      <c r="D259" s="10">
        <v>516303.09</v>
      </c>
      <c r="E259" s="10">
        <v>192160.78</v>
      </c>
      <c r="F259" s="10">
        <v>140640.43</v>
      </c>
      <c r="G259" s="10">
        <v>260000</v>
      </c>
      <c r="H259" s="10">
        <v>200000</v>
      </c>
      <c r="I259" s="10"/>
      <c r="J259" s="10"/>
    </row>
    <row r="260" spans="1:10" ht="14.25">
      <c r="A260" s="11"/>
      <c r="B260" s="12" t="s">
        <v>375</v>
      </c>
      <c r="C260" s="83"/>
      <c r="D260" s="10"/>
      <c r="E260" s="10"/>
      <c r="F260" s="10"/>
      <c r="G260" s="10"/>
      <c r="H260" s="10">
        <v>12096</v>
      </c>
      <c r="I260" s="10"/>
      <c r="J260" s="10"/>
    </row>
    <row r="261" spans="1:10" ht="14.25">
      <c r="A261" s="11">
        <v>32378</v>
      </c>
      <c r="B261" s="12" t="s">
        <v>261</v>
      </c>
      <c r="C261" s="83"/>
      <c r="D261" s="10"/>
      <c r="E261" s="10"/>
      <c r="F261" s="10"/>
      <c r="G261" s="10"/>
      <c r="H261" s="10"/>
      <c r="I261" s="10"/>
      <c r="J261" s="10"/>
    </row>
    <row r="262" spans="1:10" ht="14.25">
      <c r="A262" s="11">
        <v>32379</v>
      </c>
      <c r="B262" s="12" t="s">
        <v>45</v>
      </c>
      <c r="C262" s="83"/>
      <c r="D262" s="10">
        <v>716080</v>
      </c>
      <c r="E262" s="10">
        <v>19750</v>
      </c>
      <c r="F262" s="10">
        <v>454392.68</v>
      </c>
      <c r="G262" s="18">
        <v>300000</v>
      </c>
      <c r="H262" s="18">
        <v>400000</v>
      </c>
      <c r="I262" s="18"/>
      <c r="J262" s="18"/>
    </row>
    <row r="263" spans="1:10" ht="14.25">
      <c r="A263" s="11"/>
      <c r="B263" s="12" t="s">
        <v>319</v>
      </c>
      <c r="C263" s="83"/>
      <c r="D263" s="10"/>
      <c r="E263" s="10"/>
      <c r="F263" s="10"/>
      <c r="G263" s="18"/>
      <c r="H263" s="18">
        <v>189341.67</v>
      </c>
      <c r="I263" s="18">
        <v>189341.67</v>
      </c>
      <c r="J263" s="18">
        <v>189341.67</v>
      </c>
    </row>
    <row r="264" spans="1:10" ht="14.25">
      <c r="A264" s="11"/>
      <c r="B264" s="12" t="s">
        <v>326</v>
      </c>
      <c r="C264" s="83"/>
      <c r="D264" s="10"/>
      <c r="E264" s="10"/>
      <c r="F264" s="10"/>
      <c r="G264" s="18"/>
      <c r="H264" s="18"/>
      <c r="I264" s="18">
        <v>1026022.25</v>
      </c>
      <c r="J264" s="18"/>
    </row>
    <row r="265" spans="1:10" ht="14.25">
      <c r="A265" s="11"/>
      <c r="B265" s="12" t="s">
        <v>334</v>
      </c>
      <c r="C265" s="83"/>
      <c r="D265" s="10"/>
      <c r="E265" s="10"/>
      <c r="F265" s="10"/>
      <c r="G265" s="18"/>
      <c r="H265" s="18">
        <v>53243</v>
      </c>
      <c r="I265" s="18">
        <v>26621.5</v>
      </c>
      <c r="J265" s="18">
        <v>0</v>
      </c>
    </row>
    <row r="266" spans="1:10" ht="14.25">
      <c r="A266" s="11"/>
      <c r="B266" s="12" t="s">
        <v>372</v>
      </c>
      <c r="C266" s="83"/>
      <c r="D266" s="10"/>
      <c r="E266" s="10"/>
      <c r="F266" s="10"/>
      <c r="G266" s="18"/>
      <c r="H266" s="18">
        <v>25000</v>
      </c>
      <c r="I266" s="18"/>
      <c r="J266" s="18"/>
    </row>
    <row r="267" spans="1:10" ht="14.25">
      <c r="A267" s="11"/>
      <c r="B267" s="12" t="s">
        <v>370</v>
      </c>
      <c r="C267" s="83"/>
      <c r="D267" s="10"/>
      <c r="E267" s="10"/>
      <c r="F267" s="10"/>
      <c r="G267" s="18"/>
      <c r="H267" s="18">
        <v>7500</v>
      </c>
      <c r="I267" s="18">
        <v>7500</v>
      </c>
      <c r="J267" s="18">
        <v>0</v>
      </c>
    </row>
    <row r="268" spans="1:10" ht="14.25">
      <c r="A268" s="11"/>
      <c r="B268" s="12" t="s">
        <v>371</v>
      </c>
      <c r="C268" s="83"/>
      <c r="D268" s="10"/>
      <c r="E268" s="10"/>
      <c r="F268" s="10"/>
      <c r="G268" s="18"/>
      <c r="H268" s="18">
        <v>5000</v>
      </c>
      <c r="I268" s="18"/>
      <c r="J268" s="18"/>
    </row>
    <row r="269" spans="1:10" ht="14.25">
      <c r="A269" s="11">
        <v>32381</v>
      </c>
      <c r="B269" s="12" t="s">
        <v>339</v>
      </c>
      <c r="C269" s="83"/>
      <c r="D269" s="10"/>
      <c r="E269" s="10"/>
      <c r="F269" s="10"/>
      <c r="G269" s="18"/>
      <c r="H269" s="18">
        <v>106250</v>
      </c>
      <c r="I269" s="18">
        <v>15000</v>
      </c>
      <c r="J269" s="18">
        <v>0</v>
      </c>
    </row>
    <row r="270" spans="1:10" ht="14.25">
      <c r="A270" s="11">
        <v>32382</v>
      </c>
      <c r="B270" s="12" t="s">
        <v>202</v>
      </c>
      <c r="C270" s="83"/>
      <c r="D270" s="10">
        <v>2300.75</v>
      </c>
      <c r="E270" s="10">
        <v>7376.25</v>
      </c>
      <c r="F270" s="10"/>
      <c r="G270" s="10"/>
      <c r="H270" s="10"/>
      <c r="I270" s="10"/>
      <c r="J270" s="10"/>
    </row>
    <row r="271" spans="1:10" ht="14.25">
      <c r="A271" s="11">
        <v>32389</v>
      </c>
      <c r="B271" s="12" t="s">
        <v>203</v>
      </c>
      <c r="C271" s="83"/>
      <c r="D271" s="10"/>
      <c r="E271" s="10">
        <v>5950</v>
      </c>
      <c r="F271" s="10"/>
      <c r="G271" s="10"/>
      <c r="H271" s="10"/>
      <c r="I271" s="10"/>
      <c r="J271" s="10"/>
    </row>
    <row r="272" spans="1:10" ht="14.25">
      <c r="A272" s="11">
        <v>32391</v>
      </c>
      <c r="B272" s="12" t="s">
        <v>231</v>
      </c>
      <c r="C272" s="83"/>
      <c r="D272" s="10">
        <v>22743.75</v>
      </c>
      <c r="E272" s="10"/>
      <c r="F272" s="10">
        <v>16974.38</v>
      </c>
      <c r="G272" s="10">
        <v>25000</v>
      </c>
      <c r="H272" s="10">
        <v>25000</v>
      </c>
      <c r="I272" s="10"/>
      <c r="J272" s="10"/>
    </row>
    <row r="273" spans="1:10" ht="14.25">
      <c r="A273" s="68">
        <v>323911</v>
      </c>
      <c r="B273" s="12" t="s">
        <v>111</v>
      </c>
      <c r="C273" s="83"/>
      <c r="D273" s="10">
        <v>219843.75</v>
      </c>
      <c r="E273" s="10">
        <f aca="true" t="shared" si="8" ref="E273:J273">SUM(E274:E278)</f>
        <v>103892.5</v>
      </c>
      <c r="F273" s="10">
        <v>42.2</v>
      </c>
      <c r="G273" s="10">
        <v>30000</v>
      </c>
      <c r="H273" s="10"/>
      <c r="I273" s="10">
        <f t="shared" si="8"/>
        <v>0</v>
      </c>
      <c r="J273" s="10">
        <f t="shared" si="8"/>
        <v>0</v>
      </c>
    </row>
    <row r="274" spans="1:10" ht="14.25">
      <c r="A274" s="68">
        <v>323912</v>
      </c>
      <c r="B274" s="70" t="s">
        <v>63</v>
      </c>
      <c r="C274" s="83"/>
      <c r="D274" s="9"/>
      <c r="E274" s="9">
        <v>5080</v>
      </c>
      <c r="F274" s="9"/>
      <c r="G274" s="9"/>
      <c r="H274" s="9"/>
      <c r="I274" s="9"/>
      <c r="J274" s="9"/>
    </row>
    <row r="275" spans="1:10" ht="14.25">
      <c r="A275" s="68">
        <v>323913</v>
      </c>
      <c r="B275" s="70" t="s">
        <v>64</v>
      </c>
      <c r="C275" s="83"/>
      <c r="D275" s="9">
        <v>34575</v>
      </c>
      <c r="E275" s="9">
        <v>26912.5</v>
      </c>
      <c r="F275" s="9"/>
      <c r="G275" s="9"/>
      <c r="H275" s="9"/>
      <c r="I275" s="9"/>
      <c r="J275" s="9"/>
    </row>
    <row r="276" spans="1:10" ht="14.25">
      <c r="A276" s="68">
        <v>323914</v>
      </c>
      <c r="B276" s="70" t="s">
        <v>65</v>
      </c>
      <c r="C276" s="83"/>
      <c r="D276" s="9">
        <v>94520.75</v>
      </c>
      <c r="E276" s="9">
        <v>35755</v>
      </c>
      <c r="F276" s="9">
        <v>12831.25</v>
      </c>
      <c r="G276" s="9">
        <v>90000</v>
      </c>
      <c r="H276" s="9">
        <v>95000</v>
      </c>
      <c r="I276" s="9"/>
      <c r="J276" s="9"/>
    </row>
    <row r="277" spans="1:10" ht="14.25">
      <c r="A277" s="68">
        <v>323915</v>
      </c>
      <c r="B277" s="70" t="s">
        <v>112</v>
      </c>
      <c r="C277" s="83"/>
      <c r="D277" s="9">
        <v>53568</v>
      </c>
      <c r="E277" s="9">
        <v>6995</v>
      </c>
      <c r="F277" s="9">
        <v>25965.25</v>
      </c>
      <c r="G277" s="9">
        <v>60000</v>
      </c>
      <c r="H277" s="9">
        <v>72500</v>
      </c>
      <c r="I277" s="9"/>
      <c r="J277" s="9"/>
    </row>
    <row r="278" spans="1:10" ht="14.25">
      <c r="A278" s="68">
        <v>32392</v>
      </c>
      <c r="B278" s="70" t="s">
        <v>137</v>
      </c>
      <c r="C278" s="83"/>
      <c r="D278" s="9">
        <v>24812.5</v>
      </c>
      <c r="E278" s="9">
        <v>29150</v>
      </c>
      <c r="F278" s="9"/>
      <c r="G278" s="9">
        <v>40000</v>
      </c>
      <c r="H278" s="9"/>
      <c r="I278" s="9"/>
      <c r="J278" s="9"/>
    </row>
    <row r="279" spans="1:10" ht="14.25">
      <c r="A279" s="11">
        <v>32395</v>
      </c>
      <c r="B279" s="70" t="s">
        <v>113</v>
      </c>
      <c r="C279" s="83"/>
      <c r="D279" s="9"/>
      <c r="E279" s="9"/>
      <c r="F279" s="9">
        <v>8300</v>
      </c>
      <c r="G279" s="9"/>
      <c r="H279" s="9">
        <v>10000</v>
      </c>
      <c r="I279" s="9"/>
      <c r="J279" s="9"/>
    </row>
    <row r="280" spans="1:10" ht="14.25">
      <c r="A280" s="11">
        <v>32396</v>
      </c>
      <c r="B280" s="12" t="s">
        <v>232</v>
      </c>
      <c r="C280" s="83"/>
      <c r="D280" s="10">
        <v>1086</v>
      </c>
      <c r="E280" s="10"/>
      <c r="F280" s="10"/>
      <c r="G280" s="10">
        <v>6000</v>
      </c>
      <c r="H280" s="10">
        <v>20000</v>
      </c>
      <c r="I280" s="10"/>
      <c r="J280" s="10"/>
    </row>
    <row r="281" spans="1:10" ht="14.25">
      <c r="A281" s="11">
        <v>32399</v>
      </c>
      <c r="B281" s="12" t="s">
        <v>109</v>
      </c>
      <c r="C281" s="83"/>
      <c r="D281" s="10">
        <v>11075</v>
      </c>
      <c r="E281" s="10">
        <v>21656.25</v>
      </c>
      <c r="F281" s="10">
        <v>5737.5</v>
      </c>
      <c r="G281" s="10">
        <v>10000</v>
      </c>
      <c r="H281" s="10">
        <v>10000</v>
      </c>
      <c r="I281" s="10"/>
      <c r="J281" s="10"/>
    </row>
    <row r="282" spans="1:10" ht="14.25">
      <c r="A282" s="11">
        <v>323991</v>
      </c>
      <c r="B282" s="12" t="s">
        <v>163</v>
      </c>
      <c r="C282" s="83"/>
      <c r="D282" s="10">
        <v>170755.19</v>
      </c>
      <c r="E282" s="10"/>
      <c r="F282" s="10">
        <v>70284.9</v>
      </c>
      <c r="G282" s="10">
        <v>200000</v>
      </c>
      <c r="H282" s="10">
        <v>100000</v>
      </c>
      <c r="I282" s="65"/>
      <c r="J282" s="65"/>
    </row>
    <row r="283" spans="1:10" ht="14.25">
      <c r="A283" s="11">
        <v>323992</v>
      </c>
      <c r="B283" s="12" t="s">
        <v>253</v>
      </c>
      <c r="C283" s="83"/>
      <c r="D283" s="10">
        <v>127693.05</v>
      </c>
      <c r="E283" s="10"/>
      <c r="F283" s="10">
        <v>57080.1</v>
      </c>
      <c r="G283" s="114">
        <v>120000</v>
      </c>
      <c r="H283" s="114">
        <v>130000</v>
      </c>
      <c r="I283" s="65"/>
      <c r="J283" s="65"/>
    </row>
    <row r="284" spans="1:10" ht="14.25">
      <c r="A284" s="11"/>
      <c r="B284" s="12" t="s">
        <v>307</v>
      </c>
      <c r="C284" s="83"/>
      <c r="D284" s="10"/>
      <c r="E284" s="10"/>
      <c r="F284" s="10"/>
      <c r="G284" s="114"/>
      <c r="H284" s="114">
        <v>4765.6</v>
      </c>
      <c r="I284" s="114">
        <v>4765.6</v>
      </c>
      <c r="J284" s="10">
        <v>2382.8</v>
      </c>
    </row>
    <row r="285" spans="1:10" ht="15">
      <c r="A285" s="8">
        <v>324</v>
      </c>
      <c r="B285" s="2" t="s">
        <v>192</v>
      </c>
      <c r="C285" s="88"/>
      <c r="D285" s="3">
        <f>+D286+D289</f>
        <v>263622.68</v>
      </c>
      <c r="E285" s="3">
        <f>+E286</f>
        <v>74838.1</v>
      </c>
      <c r="F285" s="3">
        <f>+F286+F289</f>
        <v>240101.34000000003</v>
      </c>
      <c r="G285" s="3">
        <f>+G286+G289</f>
        <v>305000</v>
      </c>
      <c r="H285" s="3">
        <f>+H286+H287+H289+H288</f>
        <v>404765.6</v>
      </c>
      <c r="I285" s="3">
        <f>+I286+I287+I289+I288</f>
        <v>364140.6</v>
      </c>
      <c r="J285" s="3">
        <f>+J286+J287+J289+J288</f>
        <v>432382.8</v>
      </c>
    </row>
    <row r="286" spans="1:10" ht="14.25">
      <c r="A286" s="17">
        <v>32411</v>
      </c>
      <c r="B286" s="12" t="s">
        <v>193</v>
      </c>
      <c r="C286" s="83" t="s">
        <v>207</v>
      </c>
      <c r="D286" s="10">
        <v>147208.95</v>
      </c>
      <c r="E286" s="10">
        <v>74838.1</v>
      </c>
      <c r="F286" s="112">
        <v>58890.64</v>
      </c>
      <c r="G286" s="10">
        <v>130000</v>
      </c>
      <c r="H286" s="10">
        <v>100000</v>
      </c>
      <c r="I286" s="10">
        <v>100000</v>
      </c>
      <c r="J286" s="10">
        <v>100000</v>
      </c>
    </row>
    <row r="287" spans="1:10" ht="14.25">
      <c r="A287" s="17"/>
      <c r="B287" s="12" t="s">
        <v>373</v>
      </c>
      <c r="C287" s="83"/>
      <c r="D287" s="10"/>
      <c r="E287" s="10"/>
      <c r="F287" s="112"/>
      <c r="G287" s="10"/>
      <c r="H287" s="10">
        <v>4765.6</v>
      </c>
      <c r="I287" s="10">
        <v>4765.6</v>
      </c>
      <c r="J287" s="10">
        <v>2382.8</v>
      </c>
    </row>
    <row r="288" spans="1:10" ht="14.25">
      <c r="A288" s="17"/>
      <c r="B288" s="12" t="s">
        <v>384</v>
      </c>
      <c r="C288" s="83"/>
      <c r="D288" s="10"/>
      <c r="E288" s="10"/>
      <c r="F288" s="112"/>
      <c r="G288" s="10"/>
      <c r="H288" s="10">
        <v>120000</v>
      </c>
      <c r="I288" s="10">
        <v>8125</v>
      </c>
      <c r="J288" s="10"/>
    </row>
    <row r="289" spans="1:10" ht="14.25">
      <c r="A289" s="17">
        <v>32412</v>
      </c>
      <c r="B289" s="12" t="s">
        <v>267</v>
      </c>
      <c r="C289" s="83"/>
      <c r="D289" s="10">
        <v>116413.73</v>
      </c>
      <c r="E289" s="10"/>
      <c r="F289" s="112">
        <v>181210.7</v>
      </c>
      <c r="G289" s="10">
        <v>175000</v>
      </c>
      <c r="H289" s="10">
        <v>180000</v>
      </c>
      <c r="I289" s="10">
        <v>251250</v>
      </c>
      <c r="J289" s="10">
        <v>330000</v>
      </c>
    </row>
    <row r="290" spans="1:10" ht="15">
      <c r="A290" s="8">
        <v>329</v>
      </c>
      <c r="B290" s="2" t="s">
        <v>46</v>
      </c>
      <c r="C290" s="88"/>
      <c r="D290" s="3">
        <f>SUM(D291:D312)</f>
        <v>918092.05</v>
      </c>
      <c r="E290" s="3">
        <f>SUM(E291:E311)</f>
        <v>150675.96</v>
      </c>
      <c r="F290" s="3">
        <f>SUM(F291:F314)</f>
        <v>233152.46</v>
      </c>
      <c r="G290" s="3">
        <f>SUM(G291:G294)+SUM(G299:G311)</f>
        <v>303000</v>
      </c>
      <c r="H290" s="3">
        <f>SUM(H291:H296)+SUM(H299:H311)</f>
        <v>423930</v>
      </c>
      <c r="I290" s="3">
        <f>SUM(I291:I311)+(H290*1.055)</f>
        <v>496746.14999999997</v>
      </c>
      <c r="J290" s="3">
        <f>SUM(J291:J311)+(I290*1.055)</f>
        <v>584067.1882499999</v>
      </c>
    </row>
    <row r="291" spans="1:10" ht="14.25">
      <c r="A291" s="11">
        <v>32911</v>
      </c>
      <c r="B291" s="12" t="s">
        <v>47</v>
      </c>
      <c r="C291" s="83"/>
      <c r="D291" s="10">
        <v>99072.02</v>
      </c>
      <c r="E291" s="10">
        <v>83853.43</v>
      </c>
      <c r="F291" s="10">
        <v>72952.56</v>
      </c>
      <c r="G291" s="10">
        <v>100000</v>
      </c>
      <c r="H291" s="10">
        <v>100000</v>
      </c>
      <c r="I291" s="10"/>
      <c r="J291" s="10"/>
    </row>
    <row r="292" spans="1:10" ht="14.25">
      <c r="A292" s="11">
        <v>32922</v>
      </c>
      <c r="B292" s="12" t="s">
        <v>114</v>
      </c>
      <c r="C292" s="83"/>
      <c r="D292" s="10">
        <v>69662.25</v>
      </c>
      <c r="E292" s="10">
        <v>42709.18</v>
      </c>
      <c r="F292" s="10">
        <v>34581.63</v>
      </c>
      <c r="G292" s="10">
        <v>80000</v>
      </c>
      <c r="H292" s="10">
        <v>130000</v>
      </c>
      <c r="I292" s="10"/>
      <c r="J292" s="10"/>
    </row>
    <row r="293" spans="1:10" ht="14.25">
      <c r="A293" s="11">
        <v>329231</v>
      </c>
      <c r="B293" s="12" t="s">
        <v>159</v>
      </c>
      <c r="C293" s="83"/>
      <c r="D293" s="10"/>
      <c r="E293" s="10"/>
      <c r="F293" s="10"/>
      <c r="G293" s="10"/>
      <c r="H293" s="10">
        <v>17000</v>
      </c>
      <c r="I293" s="10"/>
      <c r="J293" s="10"/>
    </row>
    <row r="294" spans="1:10" ht="14.25">
      <c r="A294" s="11">
        <v>32931</v>
      </c>
      <c r="B294" s="12" t="s">
        <v>87</v>
      </c>
      <c r="C294" s="83"/>
      <c r="D294" s="10">
        <v>40336.54</v>
      </c>
      <c r="E294" s="10"/>
      <c r="F294" s="10">
        <v>50545.96</v>
      </c>
      <c r="G294" s="10">
        <v>60000</v>
      </c>
      <c r="H294" s="10">
        <v>60000</v>
      </c>
      <c r="I294" s="10"/>
      <c r="J294" s="10"/>
    </row>
    <row r="295" spans="1:10" ht="14.25">
      <c r="A295" s="11"/>
      <c r="B295" s="12" t="s">
        <v>377</v>
      </c>
      <c r="C295" s="83"/>
      <c r="D295" s="10"/>
      <c r="E295" s="10"/>
      <c r="F295" s="10"/>
      <c r="G295" s="10"/>
      <c r="H295" s="10">
        <v>15930</v>
      </c>
      <c r="I295" s="10">
        <v>49500</v>
      </c>
      <c r="J295" s="10">
        <v>60000</v>
      </c>
    </row>
    <row r="296" spans="1:10" ht="14.25">
      <c r="A296" s="68">
        <v>329311</v>
      </c>
      <c r="B296" s="70" t="s">
        <v>66</v>
      </c>
      <c r="C296" s="83"/>
      <c r="D296" s="9">
        <v>14376.82</v>
      </c>
      <c r="E296" s="9"/>
      <c r="F296" s="9">
        <v>1093.86</v>
      </c>
      <c r="G296" s="9"/>
      <c r="H296" s="9">
        <v>5000</v>
      </c>
      <c r="I296" s="10"/>
      <c r="J296" s="10"/>
    </row>
    <row r="297" spans="1:10" ht="14.25">
      <c r="A297" s="68">
        <v>329312</v>
      </c>
      <c r="B297" s="70" t="s">
        <v>67</v>
      </c>
      <c r="C297" s="83"/>
      <c r="D297" s="9"/>
      <c r="E297" s="9"/>
      <c r="F297" s="9"/>
      <c r="G297" s="9"/>
      <c r="H297" s="9"/>
      <c r="I297" s="10"/>
      <c r="J297" s="10"/>
    </row>
    <row r="298" spans="1:10" ht="14.25">
      <c r="A298" s="68">
        <v>329313</v>
      </c>
      <c r="B298" s="70" t="s">
        <v>68</v>
      </c>
      <c r="C298" s="83"/>
      <c r="D298" s="9"/>
      <c r="E298" s="9">
        <v>12495.78</v>
      </c>
      <c r="F298" s="9"/>
      <c r="G298" s="9"/>
      <c r="H298" s="9"/>
      <c r="I298" s="10"/>
      <c r="J298" s="10"/>
    </row>
    <row r="299" spans="1:10" ht="14.25">
      <c r="A299" s="11">
        <v>32941</v>
      </c>
      <c r="B299" s="12" t="s">
        <v>48</v>
      </c>
      <c r="C299" s="83"/>
      <c r="D299" s="10">
        <v>2980</v>
      </c>
      <c r="E299" s="10">
        <v>1450</v>
      </c>
      <c r="F299" s="10">
        <v>550</v>
      </c>
      <c r="G299" s="10">
        <v>3000</v>
      </c>
      <c r="H299" s="10">
        <v>3000</v>
      </c>
      <c r="I299" s="10"/>
      <c r="J299" s="10"/>
    </row>
    <row r="300" spans="1:10" ht="14.25">
      <c r="A300" s="11">
        <v>32950</v>
      </c>
      <c r="B300" s="12" t="s">
        <v>49</v>
      </c>
      <c r="C300" s="83"/>
      <c r="D300" s="10"/>
      <c r="E300" s="10">
        <v>170</v>
      </c>
      <c r="F300" s="10"/>
      <c r="G300" s="10"/>
      <c r="H300" s="10"/>
      <c r="I300" s="10"/>
      <c r="J300" s="10"/>
    </row>
    <row r="301" spans="1:10" ht="14.25">
      <c r="A301" s="11">
        <v>32951</v>
      </c>
      <c r="B301" s="12" t="s">
        <v>160</v>
      </c>
      <c r="C301" s="83"/>
      <c r="D301" s="10">
        <v>4553.34</v>
      </c>
      <c r="E301" s="10"/>
      <c r="F301" s="10"/>
      <c r="G301" s="10">
        <v>1000</v>
      </c>
      <c r="H301" s="10">
        <v>1000</v>
      </c>
      <c r="I301" s="10"/>
      <c r="J301" s="10"/>
    </row>
    <row r="302" spans="1:10" ht="14.25">
      <c r="A302" s="11">
        <v>32952</v>
      </c>
      <c r="B302" s="12" t="s">
        <v>233</v>
      </c>
      <c r="C302" s="83"/>
      <c r="D302" s="10">
        <v>650</v>
      </c>
      <c r="E302" s="10"/>
      <c r="F302" s="10"/>
      <c r="G302" s="10">
        <v>1000</v>
      </c>
      <c r="H302" s="10">
        <v>1000</v>
      </c>
      <c r="I302" s="10"/>
      <c r="J302" s="10"/>
    </row>
    <row r="303" spans="1:10" ht="14.25">
      <c r="A303" s="11">
        <v>32953</v>
      </c>
      <c r="B303" s="12" t="s">
        <v>234</v>
      </c>
      <c r="C303" s="83"/>
      <c r="D303" s="10">
        <v>250</v>
      </c>
      <c r="E303" s="10"/>
      <c r="F303" s="10">
        <v>755</v>
      </c>
      <c r="G303" s="10"/>
      <c r="H303" s="10">
        <v>1000</v>
      </c>
      <c r="I303" s="10"/>
      <c r="J303" s="10"/>
    </row>
    <row r="304" spans="1:10" ht="14.25">
      <c r="A304" s="11">
        <v>32955</v>
      </c>
      <c r="B304" s="12" t="s">
        <v>140</v>
      </c>
      <c r="C304" s="83"/>
      <c r="D304" s="10">
        <v>23908.1</v>
      </c>
      <c r="E304" s="10">
        <v>9997.57</v>
      </c>
      <c r="F304" s="10">
        <v>0</v>
      </c>
      <c r="G304" s="10">
        <v>26000</v>
      </c>
      <c r="H304" s="10">
        <v>0</v>
      </c>
      <c r="I304" s="10"/>
      <c r="J304" s="10"/>
    </row>
    <row r="305" spans="1:10" ht="14.25">
      <c r="A305" s="11">
        <v>329551</v>
      </c>
      <c r="B305" s="12" t="s">
        <v>292</v>
      </c>
      <c r="C305" s="83"/>
      <c r="D305" s="10"/>
      <c r="E305" s="10"/>
      <c r="F305" s="10">
        <v>10031.94</v>
      </c>
      <c r="G305" s="10"/>
      <c r="H305" s="10">
        <v>15000</v>
      </c>
      <c r="I305" s="10"/>
      <c r="J305" s="10"/>
    </row>
    <row r="306" spans="1:10" ht="14.25">
      <c r="A306" s="11">
        <v>329552</v>
      </c>
      <c r="B306" s="12" t="s">
        <v>293</v>
      </c>
      <c r="C306" s="83"/>
      <c r="D306" s="10"/>
      <c r="E306" s="10"/>
      <c r="F306" s="10">
        <v>10031.94</v>
      </c>
      <c r="G306" s="10"/>
      <c r="H306" s="10">
        <v>15000</v>
      </c>
      <c r="I306" s="10"/>
      <c r="J306" s="10"/>
    </row>
    <row r="307" spans="1:10" ht="14.25">
      <c r="A307" s="11">
        <v>32959</v>
      </c>
      <c r="B307" s="12" t="s">
        <v>208</v>
      </c>
      <c r="C307" s="83"/>
      <c r="D307" s="10">
        <v>11340</v>
      </c>
      <c r="E307" s="10"/>
      <c r="F307" s="10">
        <v>23860</v>
      </c>
      <c r="G307" s="10">
        <v>12000</v>
      </c>
      <c r="H307" s="10">
        <v>20000</v>
      </c>
      <c r="I307" s="10"/>
      <c r="J307" s="10"/>
    </row>
    <row r="308" spans="1:10" ht="14.25">
      <c r="A308" s="11">
        <v>32991</v>
      </c>
      <c r="B308" s="12" t="s">
        <v>235</v>
      </c>
      <c r="C308" s="83"/>
      <c r="D308" s="10">
        <v>8385</v>
      </c>
      <c r="E308" s="10"/>
      <c r="F308" s="10">
        <v>6250</v>
      </c>
      <c r="G308" s="10">
        <v>10000</v>
      </c>
      <c r="H308" s="10">
        <v>10000</v>
      </c>
      <c r="I308" s="10"/>
      <c r="J308" s="10"/>
    </row>
    <row r="309" spans="1:10" ht="14.25">
      <c r="A309" s="11">
        <v>32992</v>
      </c>
      <c r="B309" s="12" t="s">
        <v>50</v>
      </c>
      <c r="C309" s="83"/>
      <c r="D309" s="10"/>
      <c r="E309" s="10"/>
      <c r="F309" s="10"/>
      <c r="G309" s="10"/>
      <c r="H309" s="10"/>
      <c r="I309" s="10"/>
      <c r="J309" s="10"/>
    </row>
    <row r="310" spans="1:10" ht="14.25">
      <c r="A310" s="11">
        <v>32999</v>
      </c>
      <c r="B310" s="12" t="s">
        <v>86</v>
      </c>
      <c r="C310" s="83"/>
      <c r="D310" s="10">
        <v>642577.98</v>
      </c>
      <c r="E310" s="10"/>
      <c r="F310" s="10">
        <v>22499.57</v>
      </c>
      <c r="G310" s="10">
        <v>10000</v>
      </c>
      <c r="H310" s="10">
        <v>30000</v>
      </c>
      <c r="I310" s="10"/>
      <c r="J310" s="10"/>
    </row>
    <row r="311" spans="1:10" ht="14.25">
      <c r="A311" s="11">
        <v>32993</v>
      </c>
      <c r="B311" s="12" t="s">
        <v>116</v>
      </c>
      <c r="C311" s="83"/>
      <c r="D311" s="10"/>
      <c r="E311" s="10"/>
      <c r="F311" s="105"/>
      <c r="G311" s="10"/>
      <c r="H311" s="10"/>
      <c r="I311" s="10"/>
      <c r="J311" s="10"/>
    </row>
    <row r="312" spans="1:10" ht="15">
      <c r="A312" s="8">
        <v>36315</v>
      </c>
      <c r="B312" s="2" t="s">
        <v>148</v>
      </c>
      <c r="C312" s="88"/>
      <c r="D312" s="10"/>
      <c r="E312" s="3"/>
      <c r="F312" s="106"/>
      <c r="G312" s="3"/>
      <c r="H312" s="3"/>
      <c r="I312" s="3"/>
      <c r="J312" s="3"/>
    </row>
    <row r="313" spans="1:10" ht="15">
      <c r="A313" s="8">
        <v>38212</v>
      </c>
      <c r="B313" s="2" t="s">
        <v>138</v>
      </c>
      <c r="C313" s="88"/>
      <c r="D313" s="3"/>
      <c r="E313" s="3">
        <v>88000</v>
      </c>
      <c r="F313" s="106"/>
      <c r="G313" s="3"/>
      <c r="H313" s="3"/>
      <c r="I313" s="3"/>
      <c r="J313" s="3"/>
    </row>
    <row r="314" spans="1:10" ht="15">
      <c r="A314" s="73">
        <v>38215</v>
      </c>
      <c r="B314" s="2" t="s">
        <v>121</v>
      </c>
      <c r="C314" s="88"/>
      <c r="D314" s="3"/>
      <c r="E314" s="3">
        <v>1166.2</v>
      </c>
      <c r="F314" s="106"/>
      <c r="G314" s="3"/>
      <c r="H314" s="3"/>
      <c r="I314" s="3"/>
      <c r="J314" s="3"/>
    </row>
    <row r="315" spans="1:10" ht="15">
      <c r="A315" s="61" t="s">
        <v>211</v>
      </c>
      <c r="B315" s="64" t="s">
        <v>212</v>
      </c>
      <c r="C315" s="87"/>
      <c r="D315" s="67">
        <f>+D319+D320+D339+D341</f>
        <v>475376.49999999994</v>
      </c>
      <c r="E315" s="67"/>
      <c r="F315" s="67">
        <f>+F316+F319+F320+F339+F341</f>
        <v>106308.35999999999</v>
      </c>
      <c r="G315" s="67">
        <f>+G319+G320+G339+G341</f>
        <v>738000</v>
      </c>
      <c r="H315" s="67">
        <f>+H316+H319+H320+H339+H341+H345</f>
        <v>33562290.21</v>
      </c>
      <c r="I315" s="67">
        <f>+I316+I319+I320+I339+I341+I345</f>
        <v>4022339.02</v>
      </c>
      <c r="J315" s="67">
        <f>+J316+J319+J320+J339+J341+J345</f>
        <v>1147730.65</v>
      </c>
    </row>
    <row r="316" spans="1:10" ht="15">
      <c r="A316" s="119">
        <v>412</v>
      </c>
      <c r="B316" s="120" t="s">
        <v>58</v>
      </c>
      <c r="C316" s="121"/>
      <c r="D316" s="122">
        <f>D317</f>
        <v>22739.11</v>
      </c>
      <c r="E316" s="122"/>
      <c r="F316" s="122">
        <f>F317</f>
        <v>20609.37</v>
      </c>
      <c r="G316" s="122">
        <v>25000</v>
      </c>
      <c r="H316" s="122">
        <v>25000</v>
      </c>
      <c r="I316" s="122"/>
      <c r="J316" s="122"/>
    </row>
    <row r="317" spans="1:10" ht="15">
      <c r="A317" s="123">
        <v>41231</v>
      </c>
      <c r="B317" s="124" t="s">
        <v>238</v>
      </c>
      <c r="C317" s="121"/>
      <c r="D317" s="125">
        <v>22739.11</v>
      </c>
      <c r="E317" s="122"/>
      <c r="F317" s="125">
        <v>20609.37</v>
      </c>
      <c r="G317" s="125">
        <v>25000</v>
      </c>
      <c r="H317" s="125">
        <v>25000</v>
      </c>
      <c r="I317" s="122"/>
      <c r="J317" s="122"/>
    </row>
    <row r="318" spans="1:10" ht="15">
      <c r="A318" s="123"/>
      <c r="B318" s="124" t="s">
        <v>379</v>
      </c>
      <c r="C318" s="121"/>
      <c r="D318" s="125"/>
      <c r="E318" s="122"/>
      <c r="F318" s="125"/>
      <c r="G318" s="125"/>
      <c r="H318" s="125">
        <v>6000</v>
      </c>
      <c r="I318" s="122"/>
      <c r="J318" s="122"/>
    </row>
    <row r="319" spans="1:10" ht="15">
      <c r="A319" s="126">
        <v>421</v>
      </c>
      <c r="B319" s="120" t="s">
        <v>59</v>
      </c>
      <c r="C319" s="121"/>
      <c r="D319" s="122"/>
      <c r="E319" s="122">
        <v>215187.5</v>
      </c>
      <c r="F319" s="122"/>
      <c r="G319" s="122"/>
      <c r="H319" s="122"/>
      <c r="I319" s="122"/>
      <c r="J319" s="122"/>
    </row>
    <row r="320" spans="1:10" ht="15">
      <c r="A320" s="126">
        <v>422</v>
      </c>
      <c r="B320" s="120" t="s">
        <v>60</v>
      </c>
      <c r="C320" s="121"/>
      <c r="D320" s="122">
        <f>SUM(D321:D336)</f>
        <v>458315.43999999994</v>
      </c>
      <c r="E320" s="122">
        <f>SUM(E321:E331)</f>
        <v>33085.69</v>
      </c>
      <c r="F320" s="122">
        <f>SUM(F321:F336)</f>
        <v>80673.04999999999</v>
      </c>
      <c r="G320" s="122">
        <f>SUM(G321:G336)</f>
        <v>690000</v>
      </c>
      <c r="H320" s="122">
        <f>SUM(H321:H338)</f>
        <v>10679115.89</v>
      </c>
      <c r="I320" s="122">
        <f>SUM(I321:I338)</f>
        <v>4007339.02</v>
      </c>
      <c r="J320" s="122">
        <f>SUM(J321:J338)</f>
        <v>1132730.65</v>
      </c>
    </row>
    <row r="321" spans="1:10" ht="14.25">
      <c r="A321" s="11">
        <v>42211</v>
      </c>
      <c r="B321" s="12" t="s">
        <v>78</v>
      </c>
      <c r="C321" s="83"/>
      <c r="D321" s="10">
        <v>115310.76</v>
      </c>
      <c r="E321" s="10">
        <v>18321.49</v>
      </c>
      <c r="F321" s="10">
        <v>24144.94</v>
      </c>
      <c r="G321" s="114">
        <v>190000</v>
      </c>
      <c r="H321" s="114">
        <v>465032.8</v>
      </c>
      <c r="I321" s="10"/>
      <c r="J321" s="10"/>
    </row>
    <row r="322" spans="1:10" ht="14.25">
      <c r="A322" s="11">
        <v>42212</v>
      </c>
      <c r="B322" s="12" t="s">
        <v>79</v>
      </c>
      <c r="C322" s="83"/>
      <c r="D322" s="10">
        <v>8865</v>
      </c>
      <c r="E322" s="10">
        <v>14764.2</v>
      </c>
      <c r="F322" s="10">
        <v>5074.88</v>
      </c>
      <c r="G322" s="10">
        <v>50000</v>
      </c>
      <c r="H322" s="10">
        <v>10000</v>
      </c>
      <c r="I322" s="10"/>
      <c r="J322" s="10"/>
    </row>
    <row r="323" spans="1:10" ht="14.25">
      <c r="A323" s="11">
        <v>422121</v>
      </c>
      <c r="B323" s="12" t="s">
        <v>333</v>
      </c>
      <c r="C323" s="83"/>
      <c r="D323" s="10"/>
      <c r="E323" s="10"/>
      <c r="F323" s="10"/>
      <c r="G323" s="10"/>
      <c r="H323" s="10">
        <v>712250.5</v>
      </c>
      <c r="I323" s="10"/>
      <c r="J323" s="10"/>
    </row>
    <row r="324" spans="1:10" ht="14.25">
      <c r="A324" s="11"/>
      <c r="B324" s="12" t="s">
        <v>388</v>
      </c>
      <c r="C324" s="83"/>
      <c r="D324" s="10"/>
      <c r="E324" s="10"/>
      <c r="F324" s="10"/>
      <c r="G324" s="10"/>
      <c r="H324" s="10"/>
      <c r="I324" s="10">
        <v>6061</v>
      </c>
      <c r="J324" s="10"/>
    </row>
    <row r="325" spans="1:10" ht="14.25">
      <c r="A325" s="11">
        <v>42219</v>
      </c>
      <c r="B325" s="12" t="s">
        <v>80</v>
      </c>
      <c r="C325" s="83"/>
      <c r="D325" s="10">
        <v>2157.91</v>
      </c>
      <c r="E325" s="10"/>
      <c r="F325" s="10">
        <v>248.96</v>
      </c>
      <c r="G325" s="10">
        <v>5000</v>
      </c>
      <c r="H325" s="10">
        <v>3000</v>
      </c>
      <c r="I325" s="10"/>
      <c r="J325" s="10"/>
    </row>
    <row r="326" spans="1:10" ht="14.25">
      <c r="A326" s="11"/>
      <c r="B326" s="12" t="s">
        <v>380</v>
      </c>
      <c r="C326" s="83"/>
      <c r="D326" s="10"/>
      <c r="E326" s="10"/>
      <c r="F326" s="10"/>
      <c r="G326" s="10"/>
      <c r="H326" s="10">
        <v>24149</v>
      </c>
      <c r="I326" s="10"/>
      <c r="J326" s="10"/>
    </row>
    <row r="327" spans="1:10" ht="14.25">
      <c r="A327" s="11">
        <v>42222</v>
      </c>
      <c r="B327" s="12" t="s">
        <v>81</v>
      </c>
      <c r="C327" s="83"/>
      <c r="D327" s="10">
        <v>9698</v>
      </c>
      <c r="E327" s="10"/>
      <c r="F327" s="10"/>
      <c r="G327" s="10"/>
      <c r="H327" s="10"/>
      <c r="I327" s="10"/>
      <c r="J327" s="10"/>
    </row>
    <row r="328" spans="1:10" ht="14.25">
      <c r="A328" s="11">
        <v>42229</v>
      </c>
      <c r="B328" s="12" t="s">
        <v>82</v>
      </c>
      <c r="C328" s="83"/>
      <c r="D328" s="10"/>
      <c r="E328" s="10"/>
      <c r="F328" s="10"/>
      <c r="G328" s="10"/>
      <c r="H328" s="10"/>
      <c r="I328" s="10"/>
      <c r="J328" s="10"/>
    </row>
    <row r="329" spans="1:10" ht="14.25">
      <c r="A329" s="11">
        <v>42231</v>
      </c>
      <c r="B329" s="12" t="s">
        <v>285</v>
      </c>
      <c r="C329" s="83"/>
      <c r="D329" s="10">
        <v>2087.49</v>
      </c>
      <c r="E329" s="10"/>
      <c r="F329" s="10"/>
      <c r="G329" s="10"/>
      <c r="H329" s="10">
        <v>5000</v>
      </c>
      <c r="I329" s="10"/>
      <c r="J329" s="10"/>
    </row>
    <row r="330" spans="1:10" ht="14.25">
      <c r="A330" s="11">
        <v>42239</v>
      </c>
      <c r="B330" s="12" t="s">
        <v>374</v>
      </c>
      <c r="C330" s="83"/>
      <c r="D330" s="10"/>
      <c r="E330" s="10"/>
      <c r="F330" s="10"/>
      <c r="G330" s="10"/>
      <c r="H330" s="10">
        <v>70000</v>
      </c>
      <c r="I330" s="10"/>
      <c r="J330" s="10"/>
    </row>
    <row r="331" spans="1:10" ht="14.25">
      <c r="A331" s="11">
        <v>42242</v>
      </c>
      <c r="B331" s="12" t="s">
        <v>73</v>
      </c>
      <c r="C331" s="83" t="s">
        <v>195</v>
      </c>
      <c r="D331" s="10">
        <v>2085.4</v>
      </c>
      <c r="E331" s="10"/>
      <c r="F331" s="10"/>
      <c r="G331" s="10">
        <v>180000</v>
      </c>
      <c r="H331" s="10">
        <v>87500</v>
      </c>
      <c r="I331" s="10"/>
      <c r="J331" s="10"/>
    </row>
    <row r="332" spans="1:10" ht="14.25">
      <c r="A332" s="11">
        <v>422421</v>
      </c>
      <c r="B332" s="12" t="s">
        <v>332</v>
      </c>
      <c r="C332" s="83"/>
      <c r="D332" s="10"/>
      <c r="E332" s="10"/>
      <c r="F332" s="10"/>
      <c r="G332" s="10"/>
      <c r="H332" s="10">
        <v>8027150.8</v>
      </c>
      <c r="I332" s="10"/>
      <c r="J332" s="10"/>
    </row>
    <row r="333" spans="1:10" ht="14.25">
      <c r="A333" s="11">
        <v>42252</v>
      </c>
      <c r="B333" s="12" t="s">
        <v>83</v>
      </c>
      <c r="C333" s="83"/>
      <c r="D333" s="10">
        <v>115973.42</v>
      </c>
      <c r="E333" s="10"/>
      <c r="F333" s="10"/>
      <c r="G333" s="10">
        <v>50000</v>
      </c>
      <c r="H333" s="10">
        <v>55000</v>
      </c>
      <c r="I333" s="10"/>
      <c r="J333" s="10"/>
    </row>
    <row r="334" spans="1:10" ht="14.25">
      <c r="A334" s="11">
        <v>42271</v>
      </c>
      <c r="B334" s="12" t="s">
        <v>209</v>
      </c>
      <c r="C334" s="83"/>
      <c r="D334" s="10">
        <v>76226.42</v>
      </c>
      <c r="E334" s="10"/>
      <c r="F334" s="10">
        <v>51204.27</v>
      </c>
      <c r="G334" s="114">
        <v>50000</v>
      </c>
      <c r="H334" s="114"/>
      <c r="I334" s="10"/>
      <c r="J334" s="10"/>
    </row>
    <row r="335" spans="1:10" ht="14.25">
      <c r="A335" s="11">
        <v>42272</v>
      </c>
      <c r="B335" s="12" t="s">
        <v>204</v>
      </c>
      <c r="C335" s="83"/>
      <c r="D335" s="10">
        <v>4531.42</v>
      </c>
      <c r="E335" s="10"/>
      <c r="F335" s="10"/>
      <c r="G335" s="10">
        <v>15000</v>
      </c>
      <c r="H335" s="10"/>
      <c r="I335" s="10"/>
      <c r="J335" s="10"/>
    </row>
    <row r="336" spans="1:10" ht="14.25">
      <c r="A336" s="11">
        <v>42273</v>
      </c>
      <c r="B336" s="12" t="s">
        <v>237</v>
      </c>
      <c r="C336" s="83"/>
      <c r="D336" s="10">
        <v>121379.62</v>
      </c>
      <c r="E336" s="10"/>
      <c r="F336" s="10"/>
      <c r="G336" s="10">
        <v>150000</v>
      </c>
      <c r="H336" s="10">
        <v>150000</v>
      </c>
      <c r="I336" s="10"/>
      <c r="J336" s="10"/>
    </row>
    <row r="337" spans="1:10" ht="14.25">
      <c r="A337" s="11">
        <v>422731</v>
      </c>
      <c r="B337" s="12" t="s">
        <v>314</v>
      </c>
      <c r="C337" s="83"/>
      <c r="D337" s="10"/>
      <c r="E337" s="10"/>
      <c r="F337" s="10"/>
      <c r="G337" s="10"/>
      <c r="H337" s="10">
        <v>899257.29</v>
      </c>
      <c r="I337" s="10">
        <v>3147400.52</v>
      </c>
      <c r="J337" s="10">
        <v>449628.65</v>
      </c>
    </row>
    <row r="338" spans="1:10" ht="14.25">
      <c r="A338" s="11">
        <v>422732</v>
      </c>
      <c r="B338" s="12" t="s">
        <v>324</v>
      </c>
      <c r="C338" s="83"/>
      <c r="D338" s="10"/>
      <c r="E338" s="10"/>
      <c r="F338" s="10"/>
      <c r="G338" s="10"/>
      <c r="H338" s="10">
        <v>170775.5</v>
      </c>
      <c r="I338" s="10">
        <v>853877.5</v>
      </c>
      <c r="J338" s="10">
        <v>683102</v>
      </c>
    </row>
    <row r="339" spans="1:10" ht="15">
      <c r="A339" s="8">
        <v>424</v>
      </c>
      <c r="B339" s="2" t="s">
        <v>120</v>
      </c>
      <c r="C339" s="83"/>
      <c r="D339" s="3">
        <f aca="true" t="shared" si="9" ref="D339:J339">+D340</f>
        <v>17061.06</v>
      </c>
      <c r="E339" s="3">
        <f t="shared" si="9"/>
        <v>0</v>
      </c>
      <c r="F339" s="3">
        <f t="shared" si="9"/>
        <v>5025.94</v>
      </c>
      <c r="G339" s="3">
        <f t="shared" si="9"/>
        <v>48000</v>
      </c>
      <c r="H339" s="3">
        <v>55000</v>
      </c>
      <c r="I339" s="3">
        <f t="shared" si="9"/>
        <v>15000</v>
      </c>
      <c r="J339" s="3">
        <f t="shared" si="9"/>
        <v>15000</v>
      </c>
    </row>
    <row r="340" spans="1:10" ht="14.25">
      <c r="A340" s="11">
        <v>42411</v>
      </c>
      <c r="B340" s="12" t="s">
        <v>84</v>
      </c>
      <c r="C340" s="83"/>
      <c r="D340" s="10">
        <v>17061.06</v>
      </c>
      <c r="E340" s="10"/>
      <c r="F340" s="10">
        <v>5025.94</v>
      </c>
      <c r="G340" s="10">
        <v>48000</v>
      </c>
      <c r="H340" s="10">
        <v>55000</v>
      </c>
      <c r="I340" s="10">
        <v>15000</v>
      </c>
      <c r="J340" s="10">
        <v>15000</v>
      </c>
    </row>
    <row r="341" spans="1:10" ht="15">
      <c r="A341" s="8">
        <v>426</v>
      </c>
      <c r="B341" s="2" t="s">
        <v>122</v>
      </c>
      <c r="C341" s="88"/>
      <c r="D341" s="3">
        <f>+D342+D346</f>
        <v>0</v>
      </c>
      <c r="E341" s="3"/>
      <c r="F341" s="3">
        <f>+F342+F343+F344</f>
        <v>0</v>
      </c>
      <c r="G341" s="3">
        <v>0</v>
      </c>
      <c r="H341" s="3"/>
      <c r="I341" s="3"/>
      <c r="J341" s="3">
        <f>+J342+J343+J344</f>
        <v>0</v>
      </c>
    </row>
    <row r="342" spans="1:10" ht="15">
      <c r="A342" s="11">
        <v>42621</v>
      </c>
      <c r="B342" s="12" t="s">
        <v>210</v>
      </c>
      <c r="C342" s="88"/>
      <c r="D342" s="10"/>
      <c r="E342" s="3"/>
      <c r="F342" s="10"/>
      <c r="G342" s="10"/>
      <c r="H342" s="10"/>
      <c r="I342" s="3"/>
      <c r="J342" s="3"/>
    </row>
    <row r="343" spans="1:10" ht="14.25">
      <c r="A343" s="11">
        <v>42641</v>
      </c>
      <c r="B343" s="12" t="s">
        <v>149</v>
      </c>
      <c r="C343" s="83"/>
      <c r="D343" s="10"/>
      <c r="E343" s="10"/>
      <c r="F343" s="105"/>
      <c r="G343" s="10"/>
      <c r="H343" s="10"/>
      <c r="I343" s="10"/>
      <c r="J343" s="10"/>
    </row>
    <row r="344" spans="1:10" ht="14.25">
      <c r="A344" s="11">
        <v>42642</v>
      </c>
      <c r="B344" s="12" t="s">
        <v>150</v>
      </c>
      <c r="C344" s="83"/>
      <c r="D344" s="10"/>
      <c r="E344" s="10"/>
      <c r="F344" s="105"/>
      <c r="G344" s="10"/>
      <c r="H344" s="10"/>
      <c r="I344" s="10"/>
      <c r="J344" s="10"/>
    </row>
    <row r="345" spans="1:10" ht="15">
      <c r="A345" s="8">
        <v>451</v>
      </c>
      <c r="B345" s="2" t="s">
        <v>299</v>
      </c>
      <c r="C345" s="88"/>
      <c r="D345" s="3"/>
      <c r="E345" s="3"/>
      <c r="F345" s="3">
        <f>F346</f>
        <v>5343345.94</v>
      </c>
      <c r="G345" s="3">
        <f>G346</f>
        <v>31610591</v>
      </c>
      <c r="H345" s="3">
        <f>H346+H347</f>
        <v>22803174.32</v>
      </c>
      <c r="I345" s="3">
        <f>I346</f>
        <v>0</v>
      </c>
      <c r="J345" s="3">
        <v>0</v>
      </c>
    </row>
    <row r="346" spans="1:10" ht="14.25">
      <c r="A346" s="11">
        <v>45111</v>
      </c>
      <c r="B346" s="12" t="s">
        <v>263</v>
      </c>
      <c r="C346" s="83"/>
      <c r="D346" s="10"/>
      <c r="E346" s="10"/>
      <c r="F346" s="10">
        <v>5343345.94</v>
      </c>
      <c r="G346" s="10">
        <v>31610591</v>
      </c>
      <c r="H346" s="10">
        <v>22453174.32</v>
      </c>
      <c r="I346" s="10"/>
      <c r="J346" s="10"/>
    </row>
    <row r="347" spans="1:10" ht="14.25">
      <c r="A347" s="11">
        <v>451111</v>
      </c>
      <c r="B347" s="12" t="s">
        <v>346</v>
      </c>
      <c r="C347" s="83"/>
      <c r="D347" s="10"/>
      <c r="E347" s="10"/>
      <c r="F347" s="10"/>
      <c r="G347" s="10"/>
      <c r="H347" s="10">
        <v>350000</v>
      </c>
      <c r="I347" s="10"/>
      <c r="J347" s="10"/>
    </row>
    <row r="348" spans="1:10" ht="15">
      <c r="A348" s="61" t="s">
        <v>213</v>
      </c>
      <c r="B348" s="64" t="s">
        <v>3</v>
      </c>
      <c r="C348" s="87"/>
      <c r="D348" s="67">
        <f>+D349</f>
        <v>242363.13999999998</v>
      </c>
      <c r="E348" s="67">
        <f>+E349</f>
        <v>25455.610000000004</v>
      </c>
      <c r="F348" s="67">
        <f>F349+F355+F357</f>
        <v>293840.83</v>
      </c>
      <c r="G348" s="67">
        <f>+G349</f>
        <v>55200</v>
      </c>
      <c r="H348" s="67">
        <f>+H349</f>
        <v>331200</v>
      </c>
      <c r="I348" s="67">
        <f>+H348*1.034</f>
        <v>342460.8</v>
      </c>
      <c r="J348" s="67">
        <f>+H348*1.055</f>
        <v>349416</v>
      </c>
    </row>
    <row r="349" spans="1:10" ht="15">
      <c r="A349" s="8">
        <v>343</v>
      </c>
      <c r="B349" s="2" t="s">
        <v>51</v>
      </c>
      <c r="C349" s="88"/>
      <c r="D349" s="3">
        <f>SUM(D350:D359)</f>
        <v>242363.13999999998</v>
      </c>
      <c r="E349" s="3">
        <f>SUM(E350:E358)</f>
        <v>25455.610000000004</v>
      </c>
      <c r="F349" s="3">
        <f>SUM(F350:F354)</f>
        <v>20521.08</v>
      </c>
      <c r="G349" s="3">
        <f>SUM(G350:G358)</f>
        <v>55200</v>
      </c>
      <c r="H349" s="3">
        <f>SUM(H350:H358)</f>
        <v>331200</v>
      </c>
      <c r="I349" s="3">
        <f>SUM(I350:I358)</f>
        <v>0</v>
      </c>
      <c r="J349" s="3">
        <f>SUM(J350:J358)</f>
        <v>0</v>
      </c>
    </row>
    <row r="350" spans="1:10" ht="14.25">
      <c r="A350" s="11">
        <v>34311</v>
      </c>
      <c r="B350" s="12" t="s">
        <v>117</v>
      </c>
      <c r="C350" s="83"/>
      <c r="D350" s="10">
        <v>39493.22</v>
      </c>
      <c r="E350" s="10">
        <v>2479.31</v>
      </c>
      <c r="F350" s="10">
        <v>20109.99</v>
      </c>
      <c r="G350" s="10">
        <v>50000</v>
      </c>
      <c r="H350" s="10">
        <v>50000</v>
      </c>
      <c r="I350" s="10"/>
      <c r="J350" s="10"/>
    </row>
    <row r="351" spans="1:10" ht="14.25">
      <c r="A351" s="11">
        <v>34312</v>
      </c>
      <c r="B351" s="12" t="s">
        <v>118</v>
      </c>
      <c r="C351" s="83"/>
      <c r="D351" s="10">
        <v>2919.88</v>
      </c>
      <c r="E351" s="10">
        <v>19765.81</v>
      </c>
      <c r="F351" s="10">
        <v>243.76</v>
      </c>
      <c r="G351" s="10">
        <v>5000</v>
      </c>
      <c r="H351" s="10">
        <v>1000</v>
      </c>
      <c r="I351" s="10"/>
      <c r="J351" s="10"/>
    </row>
    <row r="352" spans="1:10" ht="14.25">
      <c r="A352" s="11">
        <v>34313</v>
      </c>
      <c r="B352" s="12" t="s">
        <v>119</v>
      </c>
      <c r="C352" s="83"/>
      <c r="D352" s="10"/>
      <c r="E352" s="10">
        <v>2175</v>
      </c>
      <c r="F352" s="10"/>
      <c r="G352" s="10"/>
      <c r="H352" s="10"/>
      <c r="I352" s="10"/>
      <c r="J352" s="10"/>
    </row>
    <row r="353" spans="1:10" ht="14.25">
      <c r="A353" s="11">
        <v>34322</v>
      </c>
      <c r="B353" s="12" t="s">
        <v>132</v>
      </c>
      <c r="C353" s="83"/>
      <c r="D353" s="10"/>
      <c r="E353" s="10">
        <v>1035.49</v>
      </c>
      <c r="F353" s="10"/>
      <c r="G353" s="10"/>
      <c r="H353" s="10"/>
      <c r="I353" s="10"/>
      <c r="J353" s="10"/>
    </row>
    <row r="354" spans="1:10" ht="14.25">
      <c r="A354" s="11">
        <v>34339</v>
      </c>
      <c r="B354" s="12" t="s">
        <v>249</v>
      </c>
      <c r="C354" s="83"/>
      <c r="D354" s="10">
        <v>12.74</v>
      </c>
      <c r="E354" s="10"/>
      <c r="F354" s="10">
        <v>167.33</v>
      </c>
      <c r="G354" s="10">
        <v>200</v>
      </c>
      <c r="H354" s="10">
        <v>200</v>
      </c>
      <c r="I354" s="10"/>
      <c r="J354" s="10"/>
    </row>
    <row r="355" spans="1:10" ht="15">
      <c r="A355" s="8">
        <v>353</v>
      </c>
      <c r="B355" s="2" t="s">
        <v>297</v>
      </c>
      <c r="C355" s="88"/>
      <c r="D355" s="3">
        <f>D355</f>
        <v>0</v>
      </c>
      <c r="E355" s="3"/>
      <c r="F355" s="3">
        <f>F356</f>
        <v>7934.73</v>
      </c>
      <c r="G355" s="10">
        <f>G355</f>
        <v>0</v>
      </c>
      <c r="H355" s="10"/>
      <c r="I355" s="10">
        <f>I355</f>
        <v>0</v>
      </c>
      <c r="J355" s="10">
        <f>J355</f>
        <v>0</v>
      </c>
    </row>
    <row r="356" spans="1:10" ht="14.25">
      <c r="A356" s="11">
        <v>35311</v>
      </c>
      <c r="B356" s="12" t="s">
        <v>294</v>
      </c>
      <c r="C356" s="83"/>
      <c r="D356" s="10"/>
      <c r="E356" s="10"/>
      <c r="F356" s="10">
        <v>7934.73</v>
      </c>
      <c r="G356" s="10"/>
      <c r="H356" s="10"/>
      <c r="I356" s="10"/>
      <c r="J356" s="10"/>
    </row>
    <row r="357" spans="1:10" ht="15">
      <c r="A357" s="8">
        <v>372</v>
      </c>
      <c r="B357" s="2" t="s">
        <v>298</v>
      </c>
      <c r="C357" s="88"/>
      <c r="D357" s="3">
        <f>SUM(D358:D360)</f>
        <v>199937.3</v>
      </c>
      <c r="E357" s="3"/>
      <c r="F357" s="3">
        <f>SUM(F358:F360)</f>
        <v>265385.02</v>
      </c>
      <c r="G357" s="3">
        <f>SUM(G358:G360)</f>
        <v>120000</v>
      </c>
      <c r="H357" s="3">
        <f>SUM(H358:H360)</f>
        <v>280000</v>
      </c>
      <c r="I357" s="3">
        <f>H357*1.055</f>
        <v>295400</v>
      </c>
      <c r="J357" s="3">
        <f>I357*1.055</f>
        <v>311647</v>
      </c>
    </row>
    <row r="358" spans="1:10" ht="14.25">
      <c r="A358" s="11">
        <v>37219</v>
      </c>
      <c r="B358" s="12" t="s">
        <v>161</v>
      </c>
      <c r="C358" s="83"/>
      <c r="D358" s="10"/>
      <c r="E358" s="10"/>
      <c r="F358" s="10"/>
      <c r="G358" s="10"/>
      <c r="H358" s="10"/>
      <c r="I358" s="10"/>
      <c r="J358" s="10"/>
    </row>
    <row r="359" spans="1:10" ht="14.25">
      <c r="A359" s="11">
        <v>37215</v>
      </c>
      <c r="B359" s="12" t="s">
        <v>264</v>
      </c>
      <c r="C359" s="10"/>
      <c r="D359" s="10">
        <v>199937.3</v>
      </c>
      <c r="E359" s="10">
        <v>20762.03</v>
      </c>
      <c r="F359" s="10">
        <v>202557</v>
      </c>
      <c r="G359" s="10">
        <v>120000</v>
      </c>
      <c r="H359" s="10">
        <v>280000</v>
      </c>
      <c r="I359" s="10"/>
      <c r="J359" s="10"/>
    </row>
    <row r="360" spans="1:10" ht="14.25">
      <c r="A360" s="11">
        <v>37231</v>
      </c>
      <c r="B360" s="12" t="s">
        <v>295</v>
      </c>
      <c r="C360" s="10"/>
      <c r="D360" s="10"/>
      <c r="E360" s="10"/>
      <c r="F360" s="10">
        <v>62828.02</v>
      </c>
      <c r="G360" s="10"/>
      <c r="H360" s="10"/>
      <c r="I360" s="10"/>
      <c r="J360" s="10"/>
    </row>
    <row r="361" spans="1:10" ht="15">
      <c r="A361" s="61" t="s">
        <v>215</v>
      </c>
      <c r="B361" s="64" t="s">
        <v>214</v>
      </c>
      <c r="C361" s="67"/>
      <c r="D361" s="67">
        <f>+D362</f>
        <v>0</v>
      </c>
      <c r="E361" s="67">
        <f>+E362</f>
        <v>58500</v>
      </c>
      <c r="F361" s="67">
        <f>+F362</f>
        <v>0</v>
      </c>
      <c r="G361" s="67">
        <f>+G362</f>
        <v>0</v>
      </c>
      <c r="H361" s="67">
        <f>+H362</f>
        <v>0</v>
      </c>
      <c r="I361" s="67">
        <f>+H361*1.034</f>
        <v>0</v>
      </c>
      <c r="J361" s="67">
        <f>+J362</f>
        <v>0</v>
      </c>
    </row>
    <row r="362" spans="1:10" ht="14.25">
      <c r="A362" s="11">
        <v>36315</v>
      </c>
      <c r="B362" s="12" t="str">
        <f>VLOOKUP(A362,'[1]Kontni plan Vuka'!$A$1:$B$557,2,FALSE)</f>
        <v>Gradski proračun-sufinanc,pomoći</v>
      </c>
      <c r="C362" s="10"/>
      <c r="D362" s="10"/>
      <c r="E362" s="10">
        <v>58500</v>
      </c>
      <c r="F362" s="10"/>
      <c r="G362" s="10"/>
      <c r="H362" s="10"/>
      <c r="I362" s="10"/>
      <c r="J362" s="10"/>
    </row>
    <row r="363" spans="1:10" ht="15">
      <c r="A363" s="61" t="s">
        <v>215</v>
      </c>
      <c r="B363" s="64" t="s">
        <v>115</v>
      </c>
      <c r="C363" s="67"/>
      <c r="D363" s="67">
        <f>SUM(D364:D367)</f>
        <v>3095</v>
      </c>
      <c r="E363" s="67">
        <f>SUM(E364:E367)</f>
        <v>89957.73999999999</v>
      </c>
      <c r="F363" s="67">
        <f>SUM(F364:F367)</f>
        <v>254116.25</v>
      </c>
      <c r="G363" s="67">
        <f>SUM(G364:G367)</f>
        <v>5000</v>
      </c>
      <c r="H363" s="67">
        <f>SUM(H364:H367)</f>
        <v>10000</v>
      </c>
      <c r="I363" s="67">
        <f>+H363*1.034</f>
        <v>10340</v>
      </c>
      <c r="J363" s="67">
        <f>I363*1.055</f>
        <v>10908.699999999999</v>
      </c>
    </row>
    <row r="364" spans="1:10" ht="14.25">
      <c r="A364" s="11">
        <v>38112</v>
      </c>
      <c r="B364" s="12" t="str">
        <f>VLOOKUP(A364,'[1]Kontni plan Vuka'!$A$1:$B$557,2,FALSE)</f>
        <v>Med.fak. Sporazum o namirenju</v>
      </c>
      <c r="C364" s="10"/>
      <c r="D364" s="10"/>
      <c r="E364" s="10">
        <v>82530.9</v>
      </c>
      <c r="F364" s="10"/>
      <c r="G364" s="65"/>
      <c r="H364" s="65"/>
      <c r="I364" s="65"/>
      <c r="J364" s="65"/>
    </row>
    <row r="365" spans="1:10" ht="14.25">
      <c r="A365" s="11">
        <v>38119</v>
      </c>
      <c r="B365" s="12" t="s">
        <v>236</v>
      </c>
      <c r="C365" s="10"/>
      <c r="D365" s="10">
        <v>3095</v>
      </c>
      <c r="E365" s="10"/>
      <c r="F365" s="10">
        <v>7510</v>
      </c>
      <c r="G365" s="114">
        <v>5000</v>
      </c>
      <c r="H365" s="114">
        <v>10000</v>
      </c>
      <c r="I365" s="65"/>
      <c r="J365" s="65"/>
    </row>
    <row r="366" spans="1:10" ht="14.25">
      <c r="A366" s="19">
        <v>38215</v>
      </c>
      <c r="B366" s="12" t="str">
        <f>VLOOKUP(A366,'[1]Kontni plan Vuka'!$A$1:$B$557,2,FALSE)</f>
        <v>Studentski zbor - materijalni troškovi</v>
      </c>
      <c r="C366" s="10"/>
      <c r="D366" s="10"/>
      <c r="E366" s="10">
        <v>7300.25</v>
      </c>
      <c r="F366" s="10"/>
      <c r="G366" s="10"/>
      <c r="H366" s="10"/>
      <c r="I366" s="10"/>
      <c r="J366" s="10"/>
    </row>
    <row r="367" spans="1:10" ht="14.25">
      <c r="A367" s="19">
        <v>38219</v>
      </c>
      <c r="B367" s="12" t="s">
        <v>296</v>
      </c>
      <c r="C367" s="10"/>
      <c r="D367" s="10"/>
      <c r="E367" s="10">
        <v>126.59</v>
      </c>
      <c r="F367" s="10">
        <v>246606.25</v>
      </c>
      <c r="G367" s="10"/>
      <c r="H367" s="10"/>
      <c r="I367" s="10"/>
      <c r="J367" s="10"/>
    </row>
    <row r="368" spans="1:10" ht="15">
      <c r="A368" s="30"/>
      <c r="B368" s="74"/>
      <c r="C368" s="93"/>
      <c r="D368" s="74"/>
      <c r="E368" s="33"/>
      <c r="F368" s="100"/>
      <c r="G368" s="33"/>
      <c r="H368" s="33"/>
      <c r="I368" s="33"/>
      <c r="J368" s="33"/>
    </row>
    <row r="369" spans="1:10" ht="15">
      <c r="A369" s="30"/>
      <c r="B369" s="74"/>
      <c r="C369" s="93"/>
      <c r="D369" s="74"/>
      <c r="E369" s="33"/>
      <c r="F369" s="100"/>
      <c r="G369" s="33"/>
      <c r="H369" s="33"/>
      <c r="I369" s="33"/>
      <c r="J369" s="33"/>
    </row>
    <row r="370" spans="1:10" ht="15">
      <c r="A370" s="30"/>
      <c r="B370" s="74"/>
      <c r="C370" s="93"/>
      <c r="D370" s="74"/>
      <c r="E370" s="33"/>
      <c r="F370" s="100"/>
      <c r="G370" s="33"/>
      <c r="H370" s="33"/>
      <c r="I370" s="33"/>
      <c r="J370" s="33"/>
    </row>
    <row r="371" spans="1:10" ht="15">
      <c r="A371" s="30"/>
      <c r="B371" s="74"/>
      <c r="C371" s="93"/>
      <c r="D371" s="74"/>
      <c r="E371" s="33"/>
      <c r="F371" s="100"/>
      <c r="G371" s="33"/>
      <c r="H371" s="33"/>
      <c r="I371" s="33"/>
      <c r="J371" s="33"/>
    </row>
    <row r="372" spans="1:10" ht="15">
      <c r="A372" s="30"/>
      <c r="B372" s="74"/>
      <c r="C372" s="93"/>
      <c r="D372" s="74"/>
      <c r="E372" s="33"/>
      <c r="F372" s="100"/>
      <c r="G372" s="33"/>
      <c r="H372" s="33"/>
      <c r="I372" s="33"/>
      <c r="J372" s="33"/>
    </row>
    <row r="373" spans="1:10" ht="15">
      <c r="A373" s="30"/>
      <c r="B373" s="74"/>
      <c r="C373" s="93"/>
      <c r="D373" s="74"/>
      <c r="E373" s="33"/>
      <c r="F373" s="100"/>
      <c r="G373" s="33"/>
      <c r="H373" s="33"/>
      <c r="I373" s="33"/>
      <c r="J373" s="33"/>
    </row>
    <row r="374" spans="1:10" ht="15">
      <c r="A374" s="30"/>
      <c r="B374" s="74"/>
      <c r="C374" s="93"/>
      <c r="D374" s="74"/>
      <c r="E374" s="33"/>
      <c r="F374" s="100"/>
      <c r="G374" s="33"/>
      <c r="H374" s="33"/>
      <c r="I374" s="33"/>
      <c r="J374" s="33"/>
    </row>
    <row r="375" spans="1:10" ht="15">
      <c r="A375" s="30"/>
      <c r="B375" s="74"/>
      <c r="C375" s="93"/>
      <c r="D375" s="74"/>
      <c r="E375" s="33"/>
      <c r="F375" s="100"/>
      <c r="G375" s="33"/>
      <c r="H375" s="33"/>
      <c r="I375" s="33"/>
      <c r="J375" s="33"/>
    </row>
    <row r="376" spans="1:10" ht="15">
      <c r="A376" s="30"/>
      <c r="B376" s="74"/>
      <c r="C376" s="93"/>
      <c r="D376" s="74"/>
      <c r="E376" s="33"/>
      <c r="F376" s="100"/>
      <c r="G376" s="33"/>
      <c r="H376" s="33"/>
      <c r="I376" s="33"/>
      <c r="J376" s="33"/>
    </row>
    <row r="377" spans="1:10" ht="15">
      <c r="A377" s="30"/>
      <c r="B377" s="74"/>
      <c r="C377" s="93"/>
      <c r="D377" s="74"/>
      <c r="E377" s="33"/>
      <c r="F377" s="100"/>
      <c r="G377" s="33"/>
      <c r="H377" s="33"/>
      <c r="I377" s="33"/>
      <c r="J377" s="33"/>
    </row>
    <row r="378" spans="1:10" ht="15">
      <c r="A378" s="30"/>
      <c r="B378" s="74"/>
      <c r="C378" s="93"/>
      <c r="D378" s="74"/>
      <c r="E378" s="33"/>
      <c r="F378" s="100"/>
      <c r="G378" s="33"/>
      <c r="H378" s="33"/>
      <c r="I378" s="33"/>
      <c r="J378" s="33"/>
    </row>
    <row r="379" spans="1:10" ht="15">
      <c r="A379" s="30"/>
      <c r="B379" s="74"/>
      <c r="C379" s="93"/>
      <c r="D379" s="74"/>
      <c r="E379" s="33"/>
      <c r="F379" s="100"/>
      <c r="G379" s="33"/>
      <c r="H379" s="33"/>
      <c r="I379" s="33"/>
      <c r="J379" s="33"/>
    </row>
    <row r="380" spans="1:10" ht="15">
      <c r="A380" s="30"/>
      <c r="B380" s="74"/>
      <c r="C380" s="93"/>
      <c r="D380" s="74"/>
      <c r="E380" s="33"/>
      <c r="F380" s="100"/>
      <c r="G380" s="33"/>
      <c r="H380" s="33"/>
      <c r="I380" s="33"/>
      <c r="J380" s="33"/>
    </row>
    <row r="381" spans="1:10" ht="15">
      <c r="A381" s="30"/>
      <c r="B381" s="74"/>
      <c r="C381" s="93"/>
      <c r="D381" s="74"/>
      <c r="E381" s="33"/>
      <c r="F381" s="100"/>
      <c r="G381" s="33"/>
      <c r="H381" s="33"/>
      <c r="I381" s="33"/>
      <c r="J381" s="33"/>
    </row>
    <row r="382" spans="1:10" ht="15">
      <c r="A382" s="30"/>
      <c r="B382" s="74"/>
      <c r="C382" s="93"/>
      <c r="D382" s="74"/>
      <c r="E382" s="33"/>
      <c r="F382" s="100"/>
      <c r="G382" s="33"/>
      <c r="H382" s="33"/>
      <c r="I382" s="33"/>
      <c r="J382" s="33"/>
    </row>
    <row r="383" spans="1:10" ht="15">
      <c r="A383" s="30"/>
      <c r="B383" s="74"/>
      <c r="C383" s="93"/>
      <c r="D383" s="74"/>
      <c r="E383" s="33"/>
      <c r="F383" s="100"/>
      <c r="G383" s="33"/>
      <c r="H383" s="33"/>
      <c r="I383" s="33"/>
      <c r="J383" s="33"/>
    </row>
    <row r="384" spans="1:10" ht="15">
      <c r="A384" s="30"/>
      <c r="B384" s="74"/>
      <c r="C384" s="93"/>
      <c r="D384" s="74"/>
      <c r="E384" s="33"/>
      <c r="F384" s="100"/>
      <c r="G384" s="33"/>
      <c r="H384" s="33"/>
      <c r="I384" s="33"/>
      <c r="J384" s="33"/>
    </row>
    <row r="385" spans="1:10" ht="15">
      <c r="A385" s="30"/>
      <c r="B385" s="74"/>
      <c r="C385" s="93"/>
      <c r="D385" s="74"/>
      <c r="E385" s="33"/>
      <c r="F385" s="100"/>
      <c r="G385" s="33"/>
      <c r="H385" s="33"/>
      <c r="I385" s="33"/>
      <c r="J385" s="33"/>
    </row>
    <row r="386" spans="1:10" ht="15">
      <c r="A386" s="30"/>
      <c r="B386" s="74"/>
      <c r="C386" s="93"/>
      <c r="D386" s="74"/>
      <c r="E386" s="33"/>
      <c r="F386" s="100"/>
      <c r="G386" s="33"/>
      <c r="H386" s="33"/>
      <c r="I386" s="33"/>
      <c r="J386" s="33"/>
    </row>
    <row r="387" ht="15">
      <c r="F387" s="100"/>
    </row>
    <row r="388" ht="15">
      <c r="F388" s="100"/>
    </row>
  </sheetData>
  <sheetProtection/>
  <hyperlinks>
    <hyperlink ref="B8" r:id="rId1" display="mailto:dekanat@vuka.hr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3"/>
  <headerFooter alignWithMargins="0">
    <oddFooter>&amp;R&amp;P</oddFooter>
  </headerFooter>
  <rowBreaks count="6" manualBreakCount="6">
    <brk id="55" max="255" man="1"/>
    <brk id="87" max="255" man="1"/>
    <brk id="130" max="255" man="1"/>
    <brk id="168" max="255" man="1"/>
    <brk id="215" max="255" man="1"/>
    <brk id="2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Irenas</dc:creator>
  <cp:keywords/>
  <dc:description/>
  <cp:lastModifiedBy>Katarina Bukovac</cp:lastModifiedBy>
  <cp:lastPrinted>2019-12-18T10:51:06Z</cp:lastPrinted>
  <dcterms:created xsi:type="dcterms:W3CDTF">2006-12-27T17:42:56Z</dcterms:created>
  <dcterms:modified xsi:type="dcterms:W3CDTF">2019-12-18T12:30:31Z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